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fengroup-my.sharepoint.com/personal/kelly_phaeton_edf-re_fr/Documents/bmsa/"/>
    </mc:Choice>
  </mc:AlternateContent>
  <xr:revisionPtr revIDLastSave="3000" documentId="8_{5DD9EF09-1230-4512-899F-03D316C10888}" xr6:coauthVersionLast="47" xr6:coauthVersionMax="47" xr10:uidLastSave="{08C8F1F6-B890-44E8-AD30-58DE8EDD0C90}"/>
  <bookViews>
    <workbookView xWindow="20550" yWindow="-14460" windowWidth="21600" windowHeight="11385" tabRatio="871" xr2:uid="{A234E6EE-F978-4E90-BE9E-8ED5BBA09E49}"/>
  </bookViews>
  <sheets>
    <sheet name="quadrathlon_18_05" sheetId="69" r:id="rId1"/>
    <sheet name="Jury" sheetId="70" r:id="rId2"/>
    <sheet name="Relais" sheetId="72" r:id="rId3"/>
    <sheet name="Records IDF" sheetId="71" r:id="rId4"/>
    <sheet name="MoM" sheetId="64" r:id="rId5"/>
    <sheet name="MoF" sheetId="63" r:id="rId6"/>
    <sheet name="PoM" sheetId="62" r:id="rId7"/>
    <sheet name="PoF" sheetId="61" r:id="rId8"/>
    <sheet name="BeF" sheetId="59" r:id="rId9"/>
    <sheet name="BeM" sheetId="60" r:id="rId10"/>
    <sheet name="Podiums F" sheetId="67" r:id="rId11"/>
    <sheet name="Podiums M" sheetId="68" r:id="rId12"/>
    <sheet name="Table Mo" sheetId="2" state="hidden" r:id="rId13"/>
    <sheet name="Table Po" sheetId="3" state="hidden" r:id="rId14"/>
    <sheet name="Table BeF" sheetId="4" state="hidden" r:id="rId15"/>
    <sheet name="Table BeM" sheetId="5" state="hidden" r:id="rId16"/>
    <sheet name="Table MiF" sheetId="6" state="hidden" r:id="rId17"/>
    <sheet name="Table MiM" sheetId="7" state="hidden" r:id="rId18"/>
    <sheet name="Table Femmes" sheetId="9" state="hidden" r:id="rId19"/>
    <sheet name="Table Hommes" sheetId="8" state="hidden" r:id="rId20"/>
  </sheets>
  <definedNames>
    <definedName name="_ACC93">#REF!</definedName>
    <definedName name="_xlnm._FilterDatabase" localSheetId="8" hidden="1">BeF!$A$3:$AD$3</definedName>
    <definedName name="_xlnm._FilterDatabase" localSheetId="9" hidden="1">BeM!$A$3:$AD$22</definedName>
    <definedName name="_xlnm._FilterDatabase" localSheetId="5" hidden="1">MoF!$A$3:$T$51</definedName>
    <definedName name="_xlnm._FilterDatabase" localSheetId="4" hidden="1">MoM!$A$3:$T$73</definedName>
    <definedName name="_xlnm._FilterDatabase" localSheetId="7" hidden="1">PoF!$A$3:$AB$37</definedName>
    <definedName name="_xlnm._FilterDatabase" localSheetId="6" hidden="1">PoM!$A$3:$AB$28</definedName>
    <definedName name="AA">#REF!</definedName>
    <definedName name="ABDO">#REF!</definedName>
    <definedName name="ACB">#REF!</definedName>
    <definedName name="ACC">#REF!</definedName>
    <definedName name="ACD">#REF!</definedName>
    <definedName name="ASCAC">#REF!</definedName>
    <definedName name="AUVERS">#REF!</definedName>
    <definedName name="BF_1_km_marche">'Table BeF'!$Q:$R</definedName>
    <definedName name="BF_1000_m">'Table BeF'!$M:$N</definedName>
    <definedName name="BF_120_m">'Table BeF'!$G:$H</definedName>
    <definedName name="BF_2_km_marche">'Table BeF'!$S:$T</definedName>
    <definedName name="BF_2000_m">'Table BeF'!$O:$P</definedName>
    <definedName name="BF_300_m">'Table BeF'!$I:$J</definedName>
    <definedName name="BF_50_m">'Table BeF'!$A:$B</definedName>
    <definedName name="BF_50_m_H.">'Table BeF'!$E:$F</definedName>
    <definedName name="BF_500_m">'Table BeF'!$K:$L</definedName>
    <definedName name="BF_60_m">'Table BeF'!$C:$D</definedName>
    <definedName name="BF_DISQUE">'Table BeF'!$AE:$AF</definedName>
    <definedName name="BF_HAUTEUR">'Table BeF'!$Y:$Z</definedName>
    <definedName name="BF_JAVELOT">'Table BeF'!$AG:$AH</definedName>
    <definedName name="BF_LONGUEUR">'Table BeF'!$U:$V</definedName>
    <definedName name="BF_MARTEAU">'Table BeF'!$AI:$AJ</definedName>
    <definedName name="BF_PERCHE">'Table BeF'!$AA:$AB</definedName>
    <definedName name="BF_POIDS">'Table BeF'!$AC:$AD</definedName>
    <definedName name="BF_T.S.">'Table BeF'!$W:$X</definedName>
    <definedName name="BM_1_km_marche">'Table BeM'!$S:$T</definedName>
    <definedName name="BM_1000_m">'Table BeM'!$O:$P</definedName>
    <definedName name="BM_120_m">'Table BeM'!$I:$J</definedName>
    <definedName name="BM_2_km_marche">'Table BeM'!$U:$V</definedName>
    <definedName name="BM_2000_m">'Table BeM'!$Q:$R</definedName>
    <definedName name="BM_300_m">'Table BeM'!$K:$L</definedName>
    <definedName name="BM_50_m">'Table BeM'!$A:$B</definedName>
    <definedName name="BM_50_m_H.">'Table BeM'!$E:$F</definedName>
    <definedName name="BM_500_m">'Table BeM'!$M:$N</definedName>
    <definedName name="BM_60_m">'Table BeM'!$C:$D</definedName>
    <definedName name="BM_80_m_H.">'Table BeM'!$G:$H</definedName>
    <definedName name="BM_DISQUE">'Table BeM'!$AG:$AH</definedName>
    <definedName name="BM_HAUTEUR">'Table BeM'!$AA:$AB</definedName>
    <definedName name="BM_JAVELOT">'Table BeM'!$AI:$AJ</definedName>
    <definedName name="BM_LONGUEUR">'Table BeM'!$W:$X</definedName>
    <definedName name="BM_MARTEAU">'Table BeM'!$AK:$AL</definedName>
    <definedName name="BM_PERCHE">'Table BeM'!$AC:$AD</definedName>
    <definedName name="BM_POIDS">'Table BeM'!$AE:$AF</definedName>
    <definedName name="BM_T.S.">'Table BeM'!$Y:$Z</definedName>
    <definedName name="BMSA">#REF!</definedName>
    <definedName name="CAL">#REF!</definedName>
    <definedName name="CAO">#REF!</definedName>
    <definedName name="CAR">#REF!</definedName>
    <definedName name="CMA">#REF!</definedName>
    <definedName name="COMA">#REF!</definedName>
    <definedName name="COMB">#REF!</definedName>
    <definedName name="COSMA">#REF!</definedName>
    <definedName name="CSB">#REF!</definedName>
    <definedName name="CSCN">#REF!</definedName>
    <definedName name="CSMG">#REF!</definedName>
    <definedName name="DAC">#REF!</definedName>
    <definedName name="ERR">#REF!</definedName>
    <definedName name="ESC_XV">#REF!</definedName>
    <definedName name="ESS">#REF!</definedName>
    <definedName name="ESV">#REF!</definedName>
    <definedName name="F_100_m">'Table Femmes'!$E:$F</definedName>
    <definedName name="F_100_m_H.">'Table Femmes'!$K:$L</definedName>
    <definedName name="F_1000_m">'Table Femmes'!$AA:$AB</definedName>
    <definedName name="F_1500_m">'Table Femmes'!$AC:$AD</definedName>
    <definedName name="F_1500_steeple">'Table Femmes'!$AK:$AL</definedName>
    <definedName name="F_200_m">'Table Femmes'!$M:$N</definedName>
    <definedName name="F_2000_m">'Table Femmes'!$AE:$AF</definedName>
    <definedName name="F_3_km_marche">'Table Femmes'!$AO:$AP</definedName>
    <definedName name="F_300_m">'Table Femmes'!$O:$P</definedName>
    <definedName name="F_3000_m">'Table Femmes'!$AG:$AH</definedName>
    <definedName name="F_3000_steeple">'Table Femmes'!$AM:$AN</definedName>
    <definedName name="F_320_m_H">'Table Femmes'!$Q:$R</definedName>
    <definedName name="F_400_m">'Table Femmes'!$S:$T</definedName>
    <definedName name="F_400_m_H">'Table Femmes'!$U:$V</definedName>
    <definedName name="F_5_km_marche">'Table Femmes'!$AQ:$AR</definedName>
    <definedName name="F_50_m">'Table Femmes'!$A:$B</definedName>
    <definedName name="F_50_m_H.">'Table Femmes'!$G:$H</definedName>
    <definedName name="F_500_m">'Table Femmes'!$W:$X</definedName>
    <definedName name="F_5000_m">'Table Femmes'!$AI:$AJ</definedName>
    <definedName name="F_60_m">'Table Femmes'!$C:$D</definedName>
    <definedName name="F_60_m_H.">'Table Femmes'!$I:$J</definedName>
    <definedName name="F_800_m">'Table Femmes'!$Y:$Z</definedName>
    <definedName name="F_DISQUE">'Table Femmes'!$BC:$BD</definedName>
    <definedName name="F_HAUTEUR">'Table Femmes'!$AW:$AX</definedName>
    <definedName name="F_JAVELOT">'Table Femmes'!$BE:$BF</definedName>
    <definedName name="F_LONGUEUR">'Table Femmes'!$AS:$AT</definedName>
    <definedName name="F_MARTEAU">'Table Femmes'!$BG:$BH</definedName>
    <definedName name="F_PERCHE">'Table Femmes'!$AY:$AZ</definedName>
    <definedName name="F_POIDS">'Table Femmes'!$BA:$BB</definedName>
    <definedName name="F_T.S.">'Table Femmes'!$AU:$AV</definedName>
    <definedName name="GRR">#REF!</definedName>
    <definedName name="H_100_m">'Table Hommes'!$E:$F</definedName>
    <definedName name="H_1000_m">'Table Hommes'!$AA:$AB</definedName>
    <definedName name="H_110_m_H.">'Table Hommes'!$K:$L</definedName>
    <definedName name="H_1500_m">'Table Hommes'!$AC:$AD</definedName>
    <definedName name="H_1500_steeple">'Table Hommes'!$AK:$AL</definedName>
    <definedName name="H_200_m">'Table Hommes'!$M:$N</definedName>
    <definedName name="H_2000_m">'Table Hommes'!$AE:$AF</definedName>
    <definedName name="H_3_km_marche">'Table Hommes'!$AO:$AP</definedName>
    <definedName name="H_300_m">'Table Hommes'!$O:$P</definedName>
    <definedName name="H_3000_m">'Table Hommes'!$AG:$AH</definedName>
    <definedName name="H_3000_steeple">'Table Hommes'!$AM:$AN</definedName>
    <definedName name="H_320_m_H">'Table Hommes'!$Q:$R</definedName>
    <definedName name="H_400_m">'Table Hommes'!$S:$T</definedName>
    <definedName name="H_400_m_H">'Table Hommes'!$U:$V</definedName>
    <definedName name="H_5_km_marche">'Table Hommes'!$AQ:$AR</definedName>
    <definedName name="H_50_m">'Table Hommes'!$A:$B</definedName>
    <definedName name="H_50_m_H.">'Table Hommes'!$G:$H</definedName>
    <definedName name="H_500_m">'Table Hommes'!$W:$X</definedName>
    <definedName name="H_5000_m">'Table Hommes'!$AI:$AJ</definedName>
    <definedName name="H_60_m">'Table Hommes'!$C:$D</definedName>
    <definedName name="H_60_m_H.">'Table Hommes'!$I:$J</definedName>
    <definedName name="H_800_m">'Table Hommes'!$Y:$Z</definedName>
    <definedName name="H_DISQUE">'Table Hommes'!$BC:$BD</definedName>
    <definedName name="H_HAUTEUR">'Table Hommes'!$AW:$AX</definedName>
    <definedName name="H_JAVELOT">'Table Hommes'!$BE:$BF</definedName>
    <definedName name="H_LONGUEUR">'Table Hommes'!$AS:$AT</definedName>
    <definedName name="H_MARTEAU">'Table Hommes'!$BG:$BH</definedName>
    <definedName name="H_PERCHE">'Table Hommes'!$AY:$AZ</definedName>
    <definedName name="H_POIDS">'Table Hommes'!$BA:$BB</definedName>
    <definedName name="H_T.S.">'Table Hommes'!$AU:$AV</definedName>
    <definedName name="MF_1_km_marche">'Table MiF'!$AS:$AT</definedName>
    <definedName name="MF_1000_m">'Table MiF'!$S:$T</definedName>
    <definedName name="MF_150_m">'Table MiF'!$M:$N</definedName>
    <definedName name="MF_2_km_marche">'Table MiF'!$Y:$Z</definedName>
    <definedName name="MF_2000_m">'Table MiF'!$U:$V</definedName>
    <definedName name="MF_3_km_marche">'Table MiF'!$AA:$AB</definedName>
    <definedName name="MF_300_m">'Table MiF'!$O:$P</definedName>
    <definedName name="MF_3000_m">'Table MiF'!$W:$X</definedName>
    <definedName name="MF_50_m">'Table MiF'!$A:$B</definedName>
    <definedName name="MF_50_m_H.">'Table MiF'!$G:$H</definedName>
    <definedName name="MF_500_m">'Table MiF'!$Q:$R</definedName>
    <definedName name="MF_60_m">'Table MiF'!$C:$D</definedName>
    <definedName name="MF_60_m_H.">'Table MiF'!$I:$J</definedName>
    <definedName name="MF_80_m">'Table MiF'!$E:$F</definedName>
    <definedName name="MF_80_m_H.">'Table MiF'!$K:$L</definedName>
    <definedName name="MF_DISQUE">'Table MiF'!$AM:$AN</definedName>
    <definedName name="MF_HAUTEUR">'Table MiF'!$AG:$AH</definedName>
    <definedName name="MF_JAVELOT">'Table MiF'!$AO:$AP</definedName>
    <definedName name="MF_LONGUEUR">'Table MiF'!$AC:$AD</definedName>
    <definedName name="MF_MARTEAU">'Table MiF'!$AQ:$AR</definedName>
    <definedName name="MF_PERCHE">'Table MiF'!$AI:$AJ</definedName>
    <definedName name="MF_POIDS">'Table MiF'!$AK:$AL</definedName>
    <definedName name="MF_T.S.">'Table MiF'!$AE:$AF</definedName>
    <definedName name="MM_1_km_marche">'Table MiM'!$AS:$AT</definedName>
    <definedName name="MM_100_m_H.">'Table MiM'!$K:$L</definedName>
    <definedName name="MM_1000_m">'Table MiM'!$S:$T</definedName>
    <definedName name="MM_150_m">'Table MiM'!$M:$N</definedName>
    <definedName name="MM_2_km_marche">'Table MiM'!$Y:$Z</definedName>
    <definedName name="MM_2000_m">'Table MiM'!$U:$V</definedName>
    <definedName name="MM_3_km_marche">'Table MiM'!$AA:$AB</definedName>
    <definedName name="MM_300_m">'Table MiM'!$O:$P</definedName>
    <definedName name="MM_3000_m">'Table MiM'!$W:$X</definedName>
    <definedName name="MM_50_m">'Table MiM'!$A:$B</definedName>
    <definedName name="MM_50_m_H.">'Table MiM'!$G:$H</definedName>
    <definedName name="MM_500_m">'Table MiM'!$Q:$R</definedName>
    <definedName name="MM_60_m">'Table MiM'!$C:$D</definedName>
    <definedName name="MM_60_m_H.">'Table MiM'!$I:$J</definedName>
    <definedName name="MM_80_m">'Table MiM'!$E:$F</definedName>
    <definedName name="MM_DISQUE">'Table MiM'!$AM:$AN</definedName>
    <definedName name="MM_HAUTEUR">'Table MiM'!$AG:$AH</definedName>
    <definedName name="MM_JAVELOT">'Table MiM'!$AO:$AP</definedName>
    <definedName name="MM_LONGUEUR">'Table MiM'!$AC:$AD</definedName>
    <definedName name="MM_MARTEAU">'Table MiM'!$AQ:$AR</definedName>
    <definedName name="MM_PERCHE">'Table MiM'!$AI:$AJ</definedName>
    <definedName name="MM_POIDS">'Table MiM'!$AK:$AL</definedName>
    <definedName name="MM_T.S.">'Table MiM'!$AE:$AF</definedName>
    <definedName name="Moustique_300_m">'Table Mo'!$E:$F</definedName>
    <definedName name="Moustique_50_haies">'Table Mo'!$C:$D</definedName>
    <definedName name="Moustique_50_m">'Table Mo'!$A:$B</definedName>
    <definedName name="Moustique_500_m">'Table Mo'!$G:$H</definedName>
    <definedName name="Moustique_500_marche">'Table Mo'!$K:$L</definedName>
    <definedName name="Moustique_600_m">'Table Mo'!$I:$J</definedName>
    <definedName name="Moustique_600_marche">'Table Mo'!$M:$N</definedName>
    <definedName name="Moustique_Anneau">'Table Mo'!$AA:$AB</definedName>
    <definedName name="Moustique_Balles">'Table Mo'!$Y:$Z</definedName>
    <definedName name="Moustique_Hauteur">'Table Mo'!$S:$T</definedName>
    <definedName name="Moustique_Longueur">'Table Mo'!$O:$P</definedName>
    <definedName name="Moustique_Marteau">'Table Mo'!$AC:$AD</definedName>
    <definedName name="Moustique_Perche">'Table Mo'!$U:$V</definedName>
    <definedName name="Moustique_Poids">'Table Mo'!$W:$X</definedName>
    <definedName name="Moustique_Triple_saut">'Table Mo'!$Q:$R</definedName>
    <definedName name="NLSA">#REF!</definedName>
    <definedName name="NNN">#REF!</definedName>
    <definedName name="Po_1_km_marche">'Table Po'!$O:$P</definedName>
    <definedName name="Po_1000_m">'Table Po'!$M:$N</definedName>
    <definedName name="Po_120_m">'Table Po'!$G:$H</definedName>
    <definedName name="Po_300_m">'Table Po'!$I:$J</definedName>
    <definedName name="Po_50_m">'Table Po'!$A:$B</definedName>
    <definedName name="Po_50_m_H.">'Table Po'!$E:$F</definedName>
    <definedName name="Po_500_m">'Table Po'!$K:$L</definedName>
    <definedName name="Po_60_m">'Table Po'!$C:$D</definedName>
    <definedName name="Po_Ballonde">'Table Po'!$AE:$AF</definedName>
    <definedName name="Po_Disque">'Table Po'!$AC:$AD</definedName>
    <definedName name="Po_Hauteur">'Table Po'!$U:$V</definedName>
    <definedName name="Po_Javelot">'Table Po'!$AA:$AB</definedName>
    <definedName name="Po_Longueur">'Table Po'!$Q:$R</definedName>
    <definedName name="Po_Perche">'Table Po'!$W:$X</definedName>
    <definedName name="Po_Poids">'Table Po'!$Y:$Z</definedName>
    <definedName name="Po_Triple_saut">'Table Po'!$S:$T</definedName>
    <definedName name="PSC">#REF!</definedName>
    <definedName name="RSCC">#REF!</definedName>
    <definedName name="SDUS">#REF!</definedName>
    <definedName name="SOH">#REF!</definedName>
    <definedName name="TAC">#REF!</definedName>
    <definedName name="USI">#REF!</definedName>
    <definedName name="USMA">#REF!</definedName>
    <definedName name="USMM">#REF!</definedName>
    <definedName name="USOB">#REF!</definedName>
    <definedName name="USV">#REF!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4" i="59" l="1"/>
  <c r="AI24" i="59"/>
  <c r="AG24" i="59"/>
  <c r="AH16" i="61"/>
  <c r="AH16" i="62"/>
  <c r="Z17" i="64"/>
  <c r="AH19" i="60"/>
  <c r="AI19" i="60"/>
  <c r="AH20" i="60"/>
  <c r="AI20" i="60"/>
  <c r="Q18" i="68" s="1"/>
  <c r="AG19" i="60"/>
  <c r="AH24" i="60"/>
  <c r="P22" i="68" s="1"/>
  <c r="AI24" i="60"/>
  <c r="Q22" i="68" s="1"/>
  <c r="AG24" i="60"/>
  <c r="O22" i="68" s="1"/>
  <c r="AJ16" i="60"/>
  <c r="R14" i="68" s="1"/>
  <c r="AJ16" i="59"/>
  <c r="R14" i="67" s="1"/>
  <c r="Z15" i="63"/>
  <c r="Z14" i="63"/>
  <c r="F12" i="67" s="1"/>
  <c r="Z17" i="63"/>
  <c r="F15" i="67" s="1"/>
  <c r="AH19" i="62"/>
  <c r="L17" i="68" s="1"/>
  <c r="AF19" i="62"/>
  <c r="J17" i="68" s="1"/>
  <c r="AG19" i="62"/>
  <c r="K17" i="68" s="1"/>
  <c r="AE19" i="62"/>
  <c r="AF18" i="62"/>
  <c r="J16" i="68" s="1"/>
  <c r="AG18" i="62"/>
  <c r="K16" i="68" s="1"/>
  <c r="M14" i="62"/>
  <c r="K6" i="62"/>
  <c r="K14" i="62"/>
  <c r="K25" i="62"/>
  <c r="AF13" i="61"/>
  <c r="J11" i="67" s="1"/>
  <c r="AG13" i="61"/>
  <c r="K11" i="67" s="1"/>
  <c r="AF12" i="61"/>
  <c r="J10" i="67" s="1"/>
  <c r="AG12" i="61"/>
  <c r="AF23" i="61"/>
  <c r="J21" i="67" s="1"/>
  <c r="AG23" i="61"/>
  <c r="AF22" i="61"/>
  <c r="AG22" i="61"/>
  <c r="AF21" i="61"/>
  <c r="AG21" i="61"/>
  <c r="K19" i="67" s="1"/>
  <c r="AF20" i="61"/>
  <c r="AG20" i="61"/>
  <c r="AF18" i="61"/>
  <c r="J16" i="67" s="1"/>
  <c r="AG18" i="61"/>
  <c r="K21" i="59"/>
  <c r="K10" i="62"/>
  <c r="K21" i="62"/>
  <c r="K26" i="62"/>
  <c r="K22" i="62"/>
  <c r="K27" i="62"/>
  <c r="K8" i="62"/>
  <c r="K28" i="62"/>
  <c r="K11" i="62"/>
  <c r="K13" i="62"/>
  <c r="K20" i="62"/>
  <c r="K16" i="62"/>
  <c r="K12" i="62"/>
  <c r="K19" i="62"/>
  <c r="K4" i="62"/>
  <c r="K17" i="62"/>
  <c r="K23" i="62"/>
  <c r="K15" i="62"/>
  <c r="K5" i="62"/>
  <c r="K18" i="62"/>
  <c r="K24" i="62"/>
  <c r="K7" i="62"/>
  <c r="K9" i="62"/>
  <c r="E7" i="62"/>
  <c r="O27" i="61"/>
  <c r="O33" i="61"/>
  <c r="M27" i="64"/>
  <c r="I19" i="63"/>
  <c r="M15" i="59"/>
  <c r="M25" i="59"/>
  <c r="M11" i="59"/>
  <c r="M6" i="59"/>
  <c r="M13" i="59"/>
  <c r="M16" i="59"/>
  <c r="M8" i="59"/>
  <c r="M17" i="59"/>
  <c r="M5" i="59"/>
  <c r="M21" i="59"/>
  <c r="M4" i="59"/>
  <c r="M18" i="59"/>
  <c r="M7" i="59"/>
  <c r="M9" i="59"/>
  <c r="M27" i="59"/>
  <c r="M10" i="59"/>
  <c r="M14" i="59"/>
  <c r="M23" i="59"/>
  <c r="M24" i="59"/>
  <c r="M20" i="59"/>
  <c r="M26" i="59"/>
  <c r="M19" i="59"/>
  <c r="M12" i="59"/>
  <c r="M28" i="59"/>
  <c r="M22" i="59"/>
  <c r="M9" i="60"/>
  <c r="M8" i="60"/>
  <c r="M22" i="60"/>
  <c r="M21" i="60"/>
  <c r="M20" i="60"/>
  <c r="M18" i="60"/>
  <c r="M14" i="60"/>
  <c r="M13" i="60"/>
  <c r="M5" i="60"/>
  <c r="M7" i="60"/>
  <c r="M15" i="60"/>
  <c r="M4" i="60"/>
  <c r="M19" i="60"/>
  <c r="M10" i="60"/>
  <c r="M6" i="60"/>
  <c r="M12" i="60"/>
  <c r="M16" i="60"/>
  <c r="M11" i="60"/>
  <c r="M17" i="60"/>
  <c r="M15" i="61"/>
  <c r="E11" i="60"/>
  <c r="G11" i="60"/>
  <c r="I11" i="60"/>
  <c r="K11" i="60"/>
  <c r="O11" i="60"/>
  <c r="Q11" i="60"/>
  <c r="S11" i="60"/>
  <c r="U11" i="60"/>
  <c r="W11" i="60"/>
  <c r="Y11" i="60"/>
  <c r="AA11" i="60"/>
  <c r="AC11" i="60"/>
  <c r="E17" i="60"/>
  <c r="G17" i="60"/>
  <c r="I17" i="60"/>
  <c r="K17" i="60"/>
  <c r="O17" i="60"/>
  <c r="Q17" i="60"/>
  <c r="S17" i="60"/>
  <c r="U17" i="60"/>
  <c r="W17" i="60"/>
  <c r="Y17" i="60"/>
  <c r="AA17" i="60"/>
  <c r="AC17" i="60"/>
  <c r="I14" i="62"/>
  <c r="I25" i="62"/>
  <c r="I11" i="62"/>
  <c r="I13" i="62"/>
  <c r="I20" i="62"/>
  <c r="I16" i="62"/>
  <c r="I12" i="62"/>
  <c r="I9" i="62"/>
  <c r="I10" i="62"/>
  <c r="I21" i="62"/>
  <c r="I26" i="62"/>
  <c r="I22" i="62"/>
  <c r="I27" i="62"/>
  <c r="I8" i="62"/>
  <c r="I28" i="62"/>
  <c r="I6" i="62"/>
  <c r="I24" i="62"/>
  <c r="I7" i="62"/>
  <c r="G4" i="62"/>
  <c r="G23" i="62"/>
  <c r="G15" i="62"/>
  <c r="G5" i="62"/>
  <c r="G18" i="62"/>
  <c r="G24" i="62"/>
  <c r="G7" i="62"/>
  <c r="G9" i="62"/>
  <c r="G10" i="62"/>
  <c r="G21" i="62"/>
  <c r="G26" i="62"/>
  <c r="G22" i="62"/>
  <c r="G27" i="62"/>
  <c r="G8" i="62"/>
  <c r="G28" i="62"/>
  <c r="G6" i="62"/>
  <c r="G14" i="62"/>
  <c r="G25" i="62"/>
  <c r="G11" i="62"/>
  <c r="G13" i="62"/>
  <c r="G20" i="62"/>
  <c r="G16" i="62"/>
  <c r="E26" i="62"/>
  <c r="E22" i="62"/>
  <c r="E27" i="62"/>
  <c r="E8" i="62"/>
  <c r="E28" i="62"/>
  <c r="E6" i="62"/>
  <c r="E14" i="62"/>
  <c r="E25" i="62"/>
  <c r="E11" i="62"/>
  <c r="E13" i="62"/>
  <c r="E20" i="62"/>
  <c r="E16" i="62"/>
  <c r="E12" i="62"/>
  <c r="M16" i="62"/>
  <c r="O16" i="62"/>
  <c r="Q16" i="62"/>
  <c r="S16" i="62"/>
  <c r="U16" i="62"/>
  <c r="W16" i="62"/>
  <c r="Y16" i="62"/>
  <c r="AA16" i="62"/>
  <c r="M12" i="62"/>
  <c r="O12" i="62"/>
  <c r="Q12" i="62"/>
  <c r="S12" i="62"/>
  <c r="U12" i="62"/>
  <c r="W12" i="62"/>
  <c r="Y12" i="62"/>
  <c r="AA12" i="62"/>
  <c r="W13" i="62"/>
  <c r="AA8" i="61"/>
  <c r="Y8" i="61"/>
  <c r="W8" i="61"/>
  <c r="U8" i="61"/>
  <c r="S8" i="61"/>
  <c r="Q8" i="61"/>
  <c r="AH19" i="61" s="1"/>
  <c r="L17" i="67" s="1"/>
  <c r="O8" i="61"/>
  <c r="M8" i="61"/>
  <c r="K8" i="61"/>
  <c r="I8" i="61"/>
  <c r="G8" i="61"/>
  <c r="E8" i="61"/>
  <c r="AJ24" i="60"/>
  <c r="R22" i="68" s="1"/>
  <c r="AJ23" i="60"/>
  <c r="R21" i="68" s="1"/>
  <c r="AI23" i="60"/>
  <c r="Q21" i="68" s="1"/>
  <c r="AH23" i="60"/>
  <c r="P21" i="68" s="1"/>
  <c r="AG23" i="60"/>
  <c r="O21" i="68" s="1"/>
  <c r="AJ22" i="60"/>
  <c r="R20" i="68" s="1"/>
  <c r="AI22" i="60"/>
  <c r="Q20" i="68" s="1"/>
  <c r="AH22" i="60"/>
  <c r="P20" i="68" s="1"/>
  <c r="AG22" i="60"/>
  <c r="O20" i="68" s="1"/>
  <c r="AJ21" i="60"/>
  <c r="R19" i="68" s="1"/>
  <c r="AI21" i="60"/>
  <c r="Q19" i="68" s="1"/>
  <c r="AH21" i="60"/>
  <c r="P19" i="68" s="1"/>
  <c r="AG21" i="60"/>
  <c r="O19" i="68" s="1"/>
  <c r="AJ20" i="60"/>
  <c r="R18" i="68" s="1"/>
  <c r="P18" i="68"/>
  <c r="AG20" i="60"/>
  <c r="O18" i="68" s="1"/>
  <c r="AJ19" i="60"/>
  <c r="R17" i="68" s="1"/>
  <c r="AJ18" i="60"/>
  <c r="R16" i="68" s="1"/>
  <c r="AI18" i="60"/>
  <c r="Q16" i="68" s="1"/>
  <c r="AH18" i="60"/>
  <c r="P16" i="68" s="1"/>
  <c r="AG18" i="60"/>
  <c r="O16" i="68" s="1"/>
  <c r="AJ17" i="60"/>
  <c r="R15" i="68" s="1"/>
  <c r="AI17" i="60"/>
  <c r="Q15" i="68" s="1"/>
  <c r="AH17" i="60"/>
  <c r="P15" i="68" s="1"/>
  <c r="AG17" i="60"/>
  <c r="O15" i="68" s="1"/>
  <c r="AI16" i="60"/>
  <c r="Q14" i="68" s="1"/>
  <c r="AH16" i="60"/>
  <c r="P14" i="68" s="1"/>
  <c r="AG16" i="60"/>
  <c r="O14" i="68" s="1"/>
  <c r="AJ15" i="60"/>
  <c r="R13" i="68" s="1"/>
  <c r="AI15" i="60"/>
  <c r="Q13" i="68" s="1"/>
  <c r="AH15" i="60"/>
  <c r="P13" i="68" s="1"/>
  <c r="AG15" i="60"/>
  <c r="O13" i="68" s="1"/>
  <c r="AJ14" i="60"/>
  <c r="R12" i="68" s="1"/>
  <c r="AI14" i="60"/>
  <c r="Q12" i="68" s="1"/>
  <c r="AH14" i="60"/>
  <c r="P12" i="68" s="1"/>
  <c r="AG14" i="60"/>
  <c r="O12" i="68" s="1"/>
  <c r="AJ13" i="60"/>
  <c r="R11" i="68" s="1"/>
  <c r="AI13" i="60"/>
  <c r="Q11" i="68" s="1"/>
  <c r="AH13" i="60"/>
  <c r="P11" i="68" s="1"/>
  <c r="AG13" i="60"/>
  <c r="O11" i="68" s="1"/>
  <c r="AJ12" i="60"/>
  <c r="R10" i="68" s="1"/>
  <c r="AI12" i="60"/>
  <c r="Q10" i="68" s="1"/>
  <c r="AH12" i="60"/>
  <c r="P10" i="68" s="1"/>
  <c r="AG12" i="60"/>
  <c r="O10" i="68" s="1"/>
  <c r="S50" i="63"/>
  <c r="Q50" i="63"/>
  <c r="O50" i="63"/>
  <c r="M50" i="63"/>
  <c r="K50" i="63"/>
  <c r="I50" i="63"/>
  <c r="G50" i="63"/>
  <c r="E50" i="63"/>
  <c r="S46" i="63"/>
  <c r="Q46" i="63"/>
  <c r="O46" i="63"/>
  <c r="M46" i="63"/>
  <c r="K46" i="63"/>
  <c r="I46" i="63"/>
  <c r="G46" i="63"/>
  <c r="E46" i="63"/>
  <c r="S44" i="63"/>
  <c r="Q44" i="63"/>
  <c r="O44" i="63"/>
  <c r="M44" i="63"/>
  <c r="K44" i="63"/>
  <c r="I44" i="63"/>
  <c r="G44" i="63"/>
  <c r="E44" i="63"/>
  <c r="S80" i="64"/>
  <c r="Q80" i="64"/>
  <c r="O80" i="64"/>
  <c r="M80" i="64"/>
  <c r="K80" i="64"/>
  <c r="I80" i="64"/>
  <c r="G80" i="64"/>
  <c r="E80" i="64"/>
  <c r="S79" i="64"/>
  <c r="Q79" i="64"/>
  <c r="O79" i="64"/>
  <c r="M79" i="64"/>
  <c r="K79" i="64"/>
  <c r="I79" i="64"/>
  <c r="G79" i="64"/>
  <c r="E79" i="64"/>
  <c r="S78" i="64"/>
  <c r="Q78" i="64"/>
  <c r="O78" i="64"/>
  <c r="M78" i="64"/>
  <c r="K78" i="64"/>
  <c r="I78" i="64"/>
  <c r="G78" i="64"/>
  <c r="E78" i="64"/>
  <c r="S77" i="64"/>
  <c r="Q77" i="64"/>
  <c r="O77" i="64"/>
  <c r="M77" i="64"/>
  <c r="K77" i="64"/>
  <c r="I77" i="64"/>
  <c r="G77" i="64"/>
  <c r="E77" i="64"/>
  <c r="S76" i="64"/>
  <c r="Q76" i="64"/>
  <c r="O76" i="64"/>
  <c r="M76" i="64"/>
  <c r="K76" i="64"/>
  <c r="I76" i="64"/>
  <c r="G76" i="64"/>
  <c r="E76" i="64"/>
  <c r="S75" i="64"/>
  <c r="Q75" i="64"/>
  <c r="O75" i="64"/>
  <c r="M75" i="64"/>
  <c r="K75" i="64"/>
  <c r="I75" i="64"/>
  <c r="G75" i="64"/>
  <c r="E75" i="64"/>
  <c r="S23" i="64"/>
  <c r="Q23" i="64"/>
  <c r="O23" i="64"/>
  <c r="M23" i="64"/>
  <c r="K23" i="64"/>
  <c r="I23" i="64"/>
  <c r="G23" i="64"/>
  <c r="E23" i="64"/>
  <c r="S59" i="64"/>
  <c r="Q59" i="64"/>
  <c r="O59" i="64"/>
  <c r="M59" i="64"/>
  <c r="K59" i="64"/>
  <c r="I59" i="64"/>
  <c r="G59" i="64"/>
  <c r="E59" i="64"/>
  <c r="S38" i="64"/>
  <c r="Q38" i="64"/>
  <c r="O38" i="64"/>
  <c r="M38" i="64"/>
  <c r="K38" i="64"/>
  <c r="I38" i="64"/>
  <c r="G38" i="64"/>
  <c r="E38" i="64"/>
  <c r="S71" i="64"/>
  <c r="Q71" i="64"/>
  <c r="O71" i="64"/>
  <c r="M71" i="64"/>
  <c r="K71" i="64"/>
  <c r="I71" i="64"/>
  <c r="G71" i="64"/>
  <c r="E71" i="64"/>
  <c r="S39" i="64"/>
  <c r="Q39" i="64"/>
  <c r="O39" i="64"/>
  <c r="M39" i="64"/>
  <c r="K39" i="64"/>
  <c r="I39" i="64"/>
  <c r="G39" i="64"/>
  <c r="E39" i="64"/>
  <c r="S8" i="64"/>
  <c r="Q8" i="64"/>
  <c r="O8" i="64"/>
  <c r="M8" i="64"/>
  <c r="K8" i="64"/>
  <c r="I8" i="64"/>
  <c r="G8" i="64"/>
  <c r="E8" i="64"/>
  <c r="AA14" i="62"/>
  <c r="Y14" i="62"/>
  <c r="W14" i="62"/>
  <c r="U14" i="62"/>
  <c r="S14" i="62"/>
  <c r="Q14" i="62"/>
  <c r="O14" i="62"/>
  <c r="M25" i="62"/>
  <c r="O25" i="62"/>
  <c r="Q25" i="62"/>
  <c r="S25" i="62"/>
  <c r="U25" i="62"/>
  <c r="W25" i="62"/>
  <c r="Y25" i="62"/>
  <c r="AA25" i="62"/>
  <c r="E14" i="64"/>
  <c r="G14" i="64"/>
  <c r="I14" i="64"/>
  <c r="K14" i="64"/>
  <c r="M14" i="64"/>
  <c r="O14" i="64"/>
  <c r="Q14" i="64"/>
  <c r="S14" i="64"/>
  <c r="E28" i="64"/>
  <c r="G28" i="64"/>
  <c r="I28" i="64"/>
  <c r="K28" i="64"/>
  <c r="M28" i="64"/>
  <c r="O28" i="64"/>
  <c r="Q28" i="64"/>
  <c r="S28" i="64"/>
  <c r="E56" i="64"/>
  <c r="G56" i="64"/>
  <c r="I56" i="64"/>
  <c r="K56" i="64"/>
  <c r="M56" i="64"/>
  <c r="O56" i="64"/>
  <c r="Q56" i="64"/>
  <c r="S56" i="64"/>
  <c r="E42" i="64"/>
  <c r="G42" i="64"/>
  <c r="I42" i="64"/>
  <c r="K42" i="64"/>
  <c r="M42" i="64"/>
  <c r="O42" i="64"/>
  <c r="Q42" i="64"/>
  <c r="S42" i="64"/>
  <c r="E11" i="64"/>
  <c r="G11" i="64"/>
  <c r="I11" i="64"/>
  <c r="K11" i="64"/>
  <c r="M11" i="64"/>
  <c r="O11" i="64"/>
  <c r="Q11" i="64"/>
  <c r="S11" i="64"/>
  <c r="E21" i="64"/>
  <c r="G21" i="64"/>
  <c r="I21" i="64"/>
  <c r="K21" i="64"/>
  <c r="M21" i="64"/>
  <c r="O21" i="64"/>
  <c r="Q21" i="64"/>
  <c r="S21" i="64"/>
  <c r="E17" i="61"/>
  <c r="G17" i="61"/>
  <c r="I17" i="61"/>
  <c r="K17" i="61"/>
  <c r="M17" i="61"/>
  <c r="O17" i="61"/>
  <c r="Q17" i="61"/>
  <c r="S17" i="61"/>
  <c r="U17" i="61"/>
  <c r="W17" i="61"/>
  <c r="Y17" i="61"/>
  <c r="AA17" i="61"/>
  <c r="E25" i="61"/>
  <c r="G25" i="61"/>
  <c r="I25" i="61"/>
  <c r="K25" i="61"/>
  <c r="M25" i="61"/>
  <c r="O25" i="61"/>
  <c r="Q25" i="61"/>
  <c r="S25" i="61"/>
  <c r="U25" i="61"/>
  <c r="W25" i="61"/>
  <c r="Y25" i="61"/>
  <c r="AA25" i="61"/>
  <c r="E13" i="61"/>
  <c r="G13" i="61"/>
  <c r="I13" i="61"/>
  <c r="K13" i="61"/>
  <c r="M13" i="61"/>
  <c r="O13" i="61"/>
  <c r="Q13" i="61"/>
  <c r="S13" i="61"/>
  <c r="U13" i="61"/>
  <c r="W13" i="61"/>
  <c r="Y13" i="61"/>
  <c r="AA13" i="61"/>
  <c r="E30" i="61"/>
  <c r="G30" i="61"/>
  <c r="I30" i="61"/>
  <c r="K30" i="61"/>
  <c r="M30" i="61"/>
  <c r="O30" i="61"/>
  <c r="Q30" i="61"/>
  <c r="S30" i="61"/>
  <c r="U30" i="61"/>
  <c r="W30" i="61"/>
  <c r="Y30" i="61"/>
  <c r="AA30" i="61"/>
  <c r="E20" i="61"/>
  <c r="G20" i="61"/>
  <c r="I20" i="61"/>
  <c r="K20" i="61"/>
  <c r="M20" i="61"/>
  <c r="O20" i="61"/>
  <c r="Q20" i="61"/>
  <c r="S20" i="61"/>
  <c r="U20" i="61"/>
  <c r="W20" i="61"/>
  <c r="Y20" i="61"/>
  <c r="AA20" i="61"/>
  <c r="E33" i="61"/>
  <c r="G33" i="61"/>
  <c r="I33" i="61"/>
  <c r="K33" i="61"/>
  <c r="M33" i="61"/>
  <c r="Q33" i="61"/>
  <c r="S33" i="61"/>
  <c r="U33" i="61"/>
  <c r="W33" i="61"/>
  <c r="Y33" i="61"/>
  <c r="AA33" i="61"/>
  <c r="E23" i="61"/>
  <c r="G23" i="61"/>
  <c r="I23" i="61"/>
  <c r="K23" i="61"/>
  <c r="M23" i="61"/>
  <c r="O23" i="61"/>
  <c r="Q23" i="61"/>
  <c r="S23" i="61"/>
  <c r="U23" i="61"/>
  <c r="W23" i="61"/>
  <c r="Y23" i="61"/>
  <c r="AA23" i="61"/>
  <c r="E21" i="61"/>
  <c r="G21" i="61"/>
  <c r="I21" i="61"/>
  <c r="K21" i="61"/>
  <c r="M21" i="61"/>
  <c r="O21" i="61"/>
  <c r="Q21" i="61"/>
  <c r="S21" i="61"/>
  <c r="U21" i="61"/>
  <c r="W21" i="61"/>
  <c r="Y21" i="61"/>
  <c r="AA21" i="61"/>
  <c r="E27" i="61"/>
  <c r="G27" i="61"/>
  <c r="I27" i="61"/>
  <c r="K27" i="61"/>
  <c r="M27" i="61"/>
  <c r="Q27" i="61"/>
  <c r="S27" i="61"/>
  <c r="U27" i="61"/>
  <c r="W27" i="61"/>
  <c r="Y27" i="61"/>
  <c r="AA27" i="61"/>
  <c r="E34" i="61"/>
  <c r="G34" i="61"/>
  <c r="I34" i="61"/>
  <c r="K34" i="61"/>
  <c r="M34" i="61"/>
  <c r="O34" i="61"/>
  <c r="Q34" i="61"/>
  <c r="S34" i="61"/>
  <c r="U34" i="61"/>
  <c r="W34" i="61"/>
  <c r="Y34" i="61"/>
  <c r="AA34" i="61"/>
  <c r="E36" i="61"/>
  <c r="G36" i="61"/>
  <c r="I36" i="61"/>
  <c r="K36" i="61"/>
  <c r="M36" i="61"/>
  <c r="O36" i="61"/>
  <c r="Q36" i="61"/>
  <c r="S36" i="61"/>
  <c r="U36" i="61"/>
  <c r="W36" i="61"/>
  <c r="Y36" i="61"/>
  <c r="AA36" i="61"/>
  <c r="E24" i="61"/>
  <c r="G24" i="61"/>
  <c r="I24" i="61"/>
  <c r="K24" i="61"/>
  <c r="M24" i="61"/>
  <c r="O24" i="61"/>
  <c r="Q24" i="61"/>
  <c r="S24" i="61"/>
  <c r="U24" i="61"/>
  <c r="W24" i="61"/>
  <c r="Y24" i="61"/>
  <c r="AA24" i="61"/>
  <c r="E22" i="61"/>
  <c r="G22" i="61"/>
  <c r="I22" i="61"/>
  <c r="K22" i="61"/>
  <c r="M22" i="61"/>
  <c r="O22" i="61"/>
  <c r="Q22" i="61"/>
  <c r="S22" i="61"/>
  <c r="U22" i="61"/>
  <c r="W22" i="61"/>
  <c r="Y22" i="61"/>
  <c r="AA22" i="61"/>
  <c r="E27" i="63"/>
  <c r="G27" i="63"/>
  <c r="I27" i="63"/>
  <c r="K27" i="63"/>
  <c r="M27" i="63"/>
  <c r="O27" i="63"/>
  <c r="Q27" i="63"/>
  <c r="S27" i="63"/>
  <c r="E20" i="63"/>
  <c r="G20" i="63"/>
  <c r="I20" i="63"/>
  <c r="K20" i="63"/>
  <c r="M20" i="63"/>
  <c r="O20" i="63"/>
  <c r="Q20" i="63"/>
  <c r="S20" i="63"/>
  <c r="E35" i="63"/>
  <c r="G35" i="63"/>
  <c r="I35" i="63"/>
  <c r="K35" i="63"/>
  <c r="M35" i="63"/>
  <c r="O35" i="63"/>
  <c r="Q35" i="63"/>
  <c r="S35" i="63"/>
  <c r="E36" i="63"/>
  <c r="G36" i="63"/>
  <c r="I36" i="63"/>
  <c r="K36" i="63"/>
  <c r="M36" i="63"/>
  <c r="O36" i="63"/>
  <c r="Q36" i="63"/>
  <c r="S36" i="63"/>
  <c r="E16" i="63"/>
  <c r="G16" i="63"/>
  <c r="I16" i="63"/>
  <c r="K16" i="63"/>
  <c r="M16" i="63"/>
  <c r="O16" i="63"/>
  <c r="Q16" i="63"/>
  <c r="S16" i="63"/>
  <c r="E30" i="63"/>
  <c r="G30" i="63"/>
  <c r="I30" i="63"/>
  <c r="K30" i="63"/>
  <c r="M30" i="63"/>
  <c r="O30" i="63"/>
  <c r="Q30" i="63"/>
  <c r="S30" i="63"/>
  <c r="E41" i="63"/>
  <c r="G41" i="63"/>
  <c r="I41" i="63"/>
  <c r="K41" i="63"/>
  <c r="M41" i="63"/>
  <c r="O41" i="63"/>
  <c r="Q41" i="63"/>
  <c r="S41" i="63"/>
  <c r="E16" i="59"/>
  <c r="G16" i="59"/>
  <c r="I16" i="59"/>
  <c r="K16" i="59"/>
  <c r="O16" i="59"/>
  <c r="Q16" i="59"/>
  <c r="S16" i="59"/>
  <c r="U16" i="59"/>
  <c r="W16" i="59"/>
  <c r="Y16" i="59"/>
  <c r="AA16" i="59"/>
  <c r="AC16" i="59"/>
  <c r="E19" i="59"/>
  <c r="G19" i="59"/>
  <c r="I19" i="59"/>
  <c r="K19" i="59"/>
  <c r="O19" i="59"/>
  <c r="Q19" i="59"/>
  <c r="S19" i="59"/>
  <c r="U19" i="59"/>
  <c r="W19" i="59"/>
  <c r="Y19" i="59"/>
  <c r="AA19" i="59"/>
  <c r="AC19" i="59"/>
  <c r="E17" i="59"/>
  <c r="G17" i="59"/>
  <c r="I17" i="59"/>
  <c r="K17" i="59"/>
  <c r="O17" i="59"/>
  <c r="Q17" i="59"/>
  <c r="S17" i="59"/>
  <c r="U17" i="59"/>
  <c r="W17" i="59"/>
  <c r="Y17" i="59"/>
  <c r="AA17" i="59"/>
  <c r="AC17" i="59"/>
  <c r="E13" i="59"/>
  <c r="G13" i="59"/>
  <c r="I13" i="59"/>
  <c r="K13" i="59"/>
  <c r="O13" i="59"/>
  <c r="Q13" i="59"/>
  <c r="S13" i="59"/>
  <c r="U13" i="59"/>
  <c r="W13" i="59"/>
  <c r="Y13" i="59"/>
  <c r="AA13" i="59"/>
  <c r="AC13" i="59"/>
  <c r="N2" i="67"/>
  <c r="N3" i="67"/>
  <c r="N4" i="67"/>
  <c r="O4" i="67"/>
  <c r="P4" i="67"/>
  <c r="Q4" i="67"/>
  <c r="R4" i="67"/>
  <c r="N5" i="67"/>
  <c r="N6" i="67"/>
  <c r="N7" i="67"/>
  <c r="N8" i="67"/>
  <c r="N9" i="67"/>
  <c r="O9" i="67"/>
  <c r="P9" i="67"/>
  <c r="Q9" i="67"/>
  <c r="R9" i="67"/>
  <c r="N10" i="67"/>
  <c r="N11" i="67"/>
  <c r="N12" i="67"/>
  <c r="N13" i="67"/>
  <c r="N14" i="67"/>
  <c r="N15" i="67"/>
  <c r="N16" i="67"/>
  <c r="N17" i="67"/>
  <c r="N18" i="67"/>
  <c r="N19" i="67"/>
  <c r="N20" i="67"/>
  <c r="N21" i="67"/>
  <c r="N22" i="67"/>
  <c r="H2" i="68"/>
  <c r="H3" i="68"/>
  <c r="H4" i="68"/>
  <c r="I4" i="68"/>
  <c r="J4" i="68"/>
  <c r="K4" i="68"/>
  <c r="L4" i="68"/>
  <c r="H5" i="68"/>
  <c r="H6" i="68"/>
  <c r="H7" i="68"/>
  <c r="H8" i="68"/>
  <c r="H9" i="68"/>
  <c r="I9" i="68"/>
  <c r="J9" i="68"/>
  <c r="K9" i="68"/>
  <c r="L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B2" i="68"/>
  <c r="B3" i="68"/>
  <c r="B4" i="68"/>
  <c r="C4" i="68"/>
  <c r="D4" i="68"/>
  <c r="E4" i="68"/>
  <c r="F4" i="68"/>
  <c r="B5" i="68"/>
  <c r="B6" i="68"/>
  <c r="B7" i="68"/>
  <c r="B8" i="68"/>
  <c r="B9" i="68"/>
  <c r="C9" i="68"/>
  <c r="D9" i="68"/>
  <c r="E9" i="68"/>
  <c r="F9" i="68"/>
  <c r="B10" i="68"/>
  <c r="B11" i="68"/>
  <c r="B12" i="68"/>
  <c r="B13" i="68"/>
  <c r="B14" i="68"/>
  <c r="B15" i="68"/>
  <c r="B16" i="68"/>
  <c r="B17" i="68"/>
  <c r="N2" i="68"/>
  <c r="N3" i="68"/>
  <c r="N4" i="68"/>
  <c r="O4" i="68"/>
  <c r="P4" i="68"/>
  <c r="Q4" i="68"/>
  <c r="R4" i="68"/>
  <c r="N5" i="68"/>
  <c r="N6" i="68"/>
  <c r="N7" i="68"/>
  <c r="N8" i="68"/>
  <c r="N9" i="68"/>
  <c r="O9" i="68"/>
  <c r="P9" i="68"/>
  <c r="Q9" i="68"/>
  <c r="R9" i="68"/>
  <c r="N10" i="68"/>
  <c r="N11" i="68"/>
  <c r="N12" i="68"/>
  <c r="N13" i="68"/>
  <c r="N14" i="68"/>
  <c r="N15" i="68"/>
  <c r="N16" i="68"/>
  <c r="N17" i="68"/>
  <c r="N18" i="68"/>
  <c r="N19" i="68"/>
  <c r="N20" i="68"/>
  <c r="N21" i="68"/>
  <c r="N22" i="68"/>
  <c r="H2" i="67"/>
  <c r="H3" i="67"/>
  <c r="H4" i="67"/>
  <c r="I4" i="67"/>
  <c r="J4" i="67"/>
  <c r="K4" i="67"/>
  <c r="L4" i="67"/>
  <c r="H5" i="67"/>
  <c r="H6" i="67"/>
  <c r="H7" i="67"/>
  <c r="H8" i="67"/>
  <c r="H9" i="67"/>
  <c r="I9" i="67"/>
  <c r="J9" i="67"/>
  <c r="K9" i="67"/>
  <c r="L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B2" i="67"/>
  <c r="B3" i="67"/>
  <c r="B4" i="67"/>
  <c r="C4" i="67"/>
  <c r="D4" i="67"/>
  <c r="E4" i="67"/>
  <c r="F4" i="67"/>
  <c r="B5" i="67"/>
  <c r="B6" i="67"/>
  <c r="B7" i="67"/>
  <c r="B8" i="67"/>
  <c r="B9" i="67"/>
  <c r="C9" i="67"/>
  <c r="D9" i="67"/>
  <c r="E9" i="67"/>
  <c r="F9" i="67"/>
  <c r="B10" i="67"/>
  <c r="B11" i="67"/>
  <c r="B12" i="67"/>
  <c r="B13" i="67"/>
  <c r="B14" i="67"/>
  <c r="B15" i="67"/>
  <c r="B16" i="67"/>
  <c r="B17" i="67"/>
  <c r="Z19" i="64"/>
  <c r="F17" i="68" s="1"/>
  <c r="Y19" i="64"/>
  <c r="E17" i="68" s="1"/>
  <c r="X19" i="64"/>
  <c r="D17" i="68" s="1"/>
  <c r="W19" i="64"/>
  <c r="C17" i="68" s="1"/>
  <c r="Z18" i="64"/>
  <c r="F16" i="68" s="1"/>
  <c r="Y18" i="64"/>
  <c r="E16" i="68" s="1"/>
  <c r="X18" i="64"/>
  <c r="D16" i="68" s="1"/>
  <c r="W18" i="64"/>
  <c r="C16" i="68" s="1"/>
  <c r="F15" i="68"/>
  <c r="Y17" i="64"/>
  <c r="E15" i="68" s="1"/>
  <c r="X17" i="64"/>
  <c r="D15" i="68" s="1"/>
  <c r="W17" i="64"/>
  <c r="C15" i="68" s="1"/>
  <c r="Z16" i="64"/>
  <c r="F14" i="68" s="1"/>
  <c r="Y16" i="64"/>
  <c r="E14" i="68" s="1"/>
  <c r="X16" i="64"/>
  <c r="D14" i="68" s="1"/>
  <c r="W16" i="64"/>
  <c r="C14" i="68" s="1"/>
  <c r="Z15" i="64"/>
  <c r="F13" i="68" s="1"/>
  <c r="Y15" i="64"/>
  <c r="E13" i="68" s="1"/>
  <c r="X15" i="64"/>
  <c r="D13" i="68" s="1"/>
  <c r="W15" i="64"/>
  <c r="C13" i="68" s="1"/>
  <c r="Z14" i="64"/>
  <c r="F12" i="68" s="1"/>
  <c r="Y14" i="64"/>
  <c r="E12" i="68" s="1"/>
  <c r="X14" i="64"/>
  <c r="D12" i="68" s="1"/>
  <c r="W14" i="64"/>
  <c r="C12" i="68" s="1"/>
  <c r="Z13" i="64"/>
  <c r="F11" i="68" s="1"/>
  <c r="Y13" i="64"/>
  <c r="E11" i="68" s="1"/>
  <c r="X13" i="64"/>
  <c r="D11" i="68" s="1"/>
  <c r="W13" i="64"/>
  <c r="C11" i="68" s="1"/>
  <c r="Z12" i="64"/>
  <c r="F10" i="68" s="1"/>
  <c r="Y12" i="64"/>
  <c r="E10" i="68" s="1"/>
  <c r="X12" i="64"/>
  <c r="D10" i="68" s="1"/>
  <c r="W12" i="64"/>
  <c r="C10" i="68" s="1"/>
  <c r="AH23" i="62"/>
  <c r="L21" i="68" s="1"/>
  <c r="AG23" i="62"/>
  <c r="K21" i="68" s="1"/>
  <c r="AF23" i="62"/>
  <c r="J21" i="68" s="1"/>
  <c r="AE23" i="62"/>
  <c r="I21" i="68" s="1"/>
  <c r="AH22" i="62"/>
  <c r="L20" i="68" s="1"/>
  <c r="AG22" i="62"/>
  <c r="K20" i="68" s="1"/>
  <c r="AF22" i="62"/>
  <c r="J20" i="68" s="1"/>
  <c r="AE22" i="62"/>
  <c r="I20" i="68" s="1"/>
  <c r="AH21" i="62"/>
  <c r="L19" i="68" s="1"/>
  <c r="AG21" i="62"/>
  <c r="K19" i="68" s="1"/>
  <c r="AF21" i="62"/>
  <c r="J19" i="68" s="1"/>
  <c r="AE21" i="62"/>
  <c r="I19" i="68" s="1"/>
  <c r="AH20" i="62"/>
  <c r="L18" i="68" s="1"/>
  <c r="AG20" i="62"/>
  <c r="K18" i="68" s="1"/>
  <c r="AF20" i="62"/>
  <c r="J18" i="68" s="1"/>
  <c r="AE20" i="62"/>
  <c r="I18" i="68" s="1"/>
  <c r="AH18" i="62"/>
  <c r="L16" i="68" s="1"/>
  <c r="AE18" i="62"/>
  <c r="I16" i="68" s="1"/>
  <c r="AH17" i="62"/>
  <c r="L15" i="68" s="1"/>
  <c r="AG17" i="62"/>
  <c r="K15" i="68" s="1"/>
  <c r="AF17" i="62"/>
  <c r="J15" i="68" s="1"/>
  <c r="AE17" i="62"/>
  <c r="I15" i="68" s="1"/>
  <c r="L14" i="68"/>
  <c r="AG16" i="62"/>
  <c r="K14" i="68" s="1"/>
  <c r="AF16" i="62"/>
  <c r="J14" i="68" s="1"/>
  <c r="AE16" i="62"/>
  <c r="I14" i="68" s="1"/>
  <c r="AH15" i="62"/>
  <c r="L13" i="68" s="1"/>
  <c r="AE15" i="62"/>
  <c r="I13" i="68" s="1"/>
  <c r="AH14" i="62"/>
  <c r="L12" i="68" s="1"/>
  <c r="AE14" i="62"/>
  <c r="I12" i="68" s="1"/>
  <c r="AH13" i="62"/>
  <c r="L11" i="68" s="1"/>
  <c r="AG13" i="62"/>
  <c r="K11" i="68" s="1"/>
  <c r="AF13" i="62"/>
  <c r="J11" i="68" s="1"/>
  <c r="AE13" i="62"/>
  <c r="I11" i="68" s="1"/>
  <c r="AH12" i="62"/>
  <c r="L10" i="68" s="1"/>
  <c r="AG12" i="62"/>
  <c r="K10" i="68" s="1"/>
  <c r="AF12" i="62"/>
  <c r="J10" i="68" s="1"/>
  <c r="AE12" i="62"/>
  <c r="I10" i="68" s="1"/>
  <c r="AH23" i="61"/>
  <c r="L21" i="67" s="1"/>
  <c r="AH22" i="61"/>
  <c r="L20" i="67" s="1"/>
  <c r="AH21" i="61"/>
  <c r="L19" i="67" s="1"/>
  <c r="AH20" i="61"/>
  <c r="L18" i="67" s="1"/>
  <c r="AH18" i="61"/>
  <c r="L16" i="67" s="1"/>
  <c r="AH17" i="61"/>
  <c r="L15" i="67" s="1"/>
  <c r="L14" i="67"/>
  <c r="AH15" i="61"/>
  <c r="L13" i="67" s="1"/>
  <c r="AH14" i="61"/>
  <c r="L12" i="67" s="1"/>
  <c r="AH13" i="61"/>
  <c r="L11" i="67" s="1"/>
  <c r="AH12" i="61"/>
  <c r="L10" i="67" s="1"/>
  <c r="AJ24" i="59"/>
  <c r="R22" i="67" s="1"/>
  <c r="Q22" i="67"/>
  <c r="P22" i="67"/>
  <c r="O22" i="67"/>
  <c r="AJ23" i="59"/>
  <c r="R21" i="67" s="1"/>
  <c r="AI23" i="59"/>
  <c r="Q21" i="67" s="1"/>
  <c r="AH23" i="59"/>
  <c r="P21" i="67" s="1"/>
  <c r="AG23" i="59"/>
  <c r="O21" i="67" s="1"/>
  <c r="AJ22" i="59"/>
  <c r="R20" i="67" s="1"/>
  <c r="AI22" i="59"/>
  <c r="Q20" i="67" s="1"/>
  <c r="AH22" i="59"/>
  <c r="P20" i="67" s="1"/>
  <c r="AG22" i="59"/>
  <c r="O20" i="67" s="1"/>
  <c r="AJ21" i="59"/>
  <c r="R19" i="67" s="1"/>
  <c r="AI21" i="59"/>
  <c r="Q19" i="67" s="1"/>
  <c r="AH21" i="59"/>
  <c r="P19" i="67" s="1"/>
  <c r="AG21" i="59"/>
  <c r="O19" i="67" s="1"/>
  <c r="AJ20" i="59"/>
  <c r="R18" i="67" s="1"/>
  <c r="AI20" i="59"/>
  <c r="Q18" i="67" s="1"/>
  <c r="AH20" i="59"/>
  <c r="P18" i="67" s="1"/>
  <c r="AG20" i="59"/>
  <c r="O18" i="67" s="1"/>
  <c r="AJ19" i="59"/>
  <c r="R17" i="67" s="1"/>
  <c r="AJ18" i="59"/>
  <c r="R16" i="67" s="1"/>
  <c r="AI18" i="59"/>
  <c r="Q16" i="67" s="1"/>
  <c r="AH18" i="59"/>
  <c r="P16" i="67" s="1"/>
  <c r="AG18" i="59"/>
  <c r="O16" i="67" s="1"/>
  <c r="AJ17" i="59"/>
  <c r="R15" i="67" s="1"/>
  <c r="AI17" i="59"/>
  <c r="Q15" i="67" s="1"/>
  <c r="AH17" i="59"/>
  <c r="P15" i="67" s="1"/>
  <c r="AG17" i="59"/>
  <c r="O15" i="67" s="1"/>
  <c r="AI16" i="59"/>
  <c r="Q14" i="67" s="1"/>
  <c r="AH16" i="59"/>
  <c r="P14" i="67" s="1"/>
  <c r="AG16" i="59"/>
  <c r="O14" i="67" s="1"/>
  <c r="AJ15" i="59"/>
  <c r="R13" i="67" s="1"/>
  <c r="AI15" i="59"/>
  <c r="Q13" i="67" s="1"/>
  <c r="AH15" i="59"/>
  <c r="P13" i="67" s="1"/>
  <c r="AG15" i="59"/>
  <c r="O13" i="67" s="1"/>
  <c r="AJ14" i="59"/>
  <c r="R12" i="67" s="1"/>
  <c r="AI14" i="59"/>
  <c r="Q12" i="67" s="1"/>
  <c r="AH14" i="59"/>
  <c r="P12" i="67" s="1"/>
  <c r="AG14" i="59"/>
  <c r="O12" i="67" s="1"/>
  <c r="AJ13" i="59"/>
  <c r="R11" i="67" s="1"/>
  <c r="AI13" i="59"/>
  <c r="Q11" i="67" s="1"/>
  <c r="AH13" i="59"/>
  <c r="P11" i="67" s="1"/>
  <c r="AG13" i="59"/>
  <c r="O11" i="67" s="1"/>
  <c r="AJ12" i="59"/>
  <c r="R10" i="67" s="1"/>
  <c r="AI12" i="59"/>
  <c r="Q10" i="67" s="1"/>
  <c r="AH12" i="59"/>
  <c r="P10" i="67" s="1"/>
  <c r="AG12" i="59"/>
  <c r="O10" i="67" s="1"/>
  <c r="J18" i="67"/>
  <c r="K18" i="67"/>
  <c r="J19" i="67"/>
  <c r="J20" i="67"/>
  <c r="K20" i="67"/>
  <c r="K21" i="67"/>
  <c r="AE23" i="61"/>
  <c r="I21" i="67" s="1"/>
  <c r="AE22" i="61"/>
  <c r="I20" i="67" s="1"/>
  <c r="AE21" i="61"/>
  <c r="I19" i="67" s="1"/>
  <c r="AE20" i="61"/>
  <c r="I18" i="67" s="1"/>
  <c r="AE18" i="61"/>
  <c r="I16" i="67" s="1"/>
  <c r="AF16" i="61"/>
  <c r="J14" i="67" s="1"/>
  <c r="AG16" i="61"/>
  <c r="K14" i="67" s="1"/>
  <c r="AE15" i="61"/>
  <c r="I13" i="67" s="1"/>
  <c r="AE14" i="61"/>
  <c r="I12" i="67" s="1"/>
  <c r="AE16" i="61"/>
  <c r="I14" i="67" s="1"/>
  <c r="AF17" i="61"/>
  <c r="J15" i="67" s="1"/>
  <c r="AG17" i="61"/>
  <c r="K15" i="67" s="1"/>
  <c r="AE17" i="61"/>
  <c r="I15" i="67" s="1"/>
  <c r="K10" i="67"/>
  <c r="AE12" i="61"/>
  <c r="I10" i="67" s="1"/>
  <c r="AE13" i="61"/>
  <c r="I11" i="67" s="1"/>
  <c r="E48" i="64"/>
  <c r="G48" i="64"/>
  <c r="I48" i="64"/>
  <c r="K48" i="64"/>
  <c r="M48" i="64"/>
  <c r="O48" i="64"/>
  <c r="Q48" i="64"/>
  <c r="S48" i="64"/>
  <c r="E58" i="64"/>
  <c r="G58" i="64"/>
  <c r="I58" i="64"/>
  <c r="K58" i="64"/>
  <c r="M58" i="64"/>
  <c r="O58" i="64"/>
  <c r="Q58" i="64"/>
  <c r="S58" i="64"/>
  <c r="E31" i="64"/>
  <c r="G31" i="64"/>
  <c r="I31" i="64"/>
  <c r="K31" i="64"/>
  <c r="M31" i="64"/>
  <c r="O31" i="64"/>
  <c r="Q31" i="64"/>
  <c r="S31" i="64"/>
  <c r="E40" i="64"/>
  <c r="G40" i="64"/>
  <c r="I40" i="64"/>
  <c r="K40" i="64"/>
  <c r="M40" i="64"/>
  <c r="O40" i="64"/>
  <c r="Q40" i="64"/>
  <c r="S40" i="64"/>
  <c r="E66" i="64"/>
  <c r="G66" i="64"/>
  <c r="I66" i="64"/>
  <c r="K66" i="64"/>
  <c r="M66" i="64"/>
  <c r="O66" i="64"/>
  <c r="Q66" i="64"/>
  <c r="S66" i="64"/>
  <c r="E69" i="64"/>
  <c r="G69" i="64"/>
  <c r="I69" i="64"/>
  <c r="K69" i="64"/>
  <c r="M69" i="64"/>
  <c r="O69" i="64"/>
  <c r="Q69" i="64"/>
  <c r="S69" i="64"/>
  <c r="E26" i="64"/>
  <c r="G26" i="64"/>
  <c r="I26" i="64"/>
  <c r="K26" i="64"/>
  <c r="M26" i="64"/>
  <c r="O26" i="64"/>
  <c r="Q26" i="64"/>
  <c r="S26" i="64"/>
  <c r="E5" i="64"/>
  <c r="G5" i="64"/>
  <c r="I5" i="64"/>
  <c r="K5" i="64"/>
  <c r="M5" i="64"/>
  <c r="O5" i="64"/>
  <c r="Q5" i="64"/>
  <c r="S5" i="64"/>
  <c r="E24" i="64"/>
  <c r="G24" i="64"/>
  <c r="I24" i="64"/>
  <c r="K24" i="64"/>
  <c r="M24" i="64"/>
  <c r="O24" i="64"/>
  <c r="Q24" i="64"/>
  <c r="S24" i="64"/>
  <c r="E15" i="64"/>
  <c r="G15" i="64"/>
  <c r="I15" i="64"/>
  <c r="K15" i="64"/>
  <c r="M15" i="64"/>
  <c r="O15" i="64"/>
  <c r="Q15" i="64"/>
  <c r="S15" i="64"/>
  <c r="E10" i="64"/>
  <c r="G10" i="64"/>
  <c r="I10" i="64"/>
  <c r="K10" i="64"/>
  <c r="M10" i="64"/>
  <c r="O10" i="64"/>
  <c r="Q10" i="64"/>
  <c r="S10" i="64"/>
  <c r="E12" i="64"/>
  <c r="G12" i="64"/>
  <c r="I12" i="64"/>
  <c r="K12" i="64"/>
  <c r="M12" i="64"/>
  <c r="O12" i="64"/>
  <c r="Q12" i="64"/>
  <c r="S12" i="64"/>
  <c r="E72" i="64"/>
  <c r="G72" i="64"/>
  <c r="I72" i="64"/>
  <c r="K72" i="64"/>
  <c r="M72" i="64"/>
  <c r="O72" i="64"/>
  <c r="Q72" i="64"/>
  <c r="S72" i="64"/>
  <c r="E32" i="64"/>
  <c r="G32" i="64"/>
  <c r="I32" i="64"/>
  <c r="K32" i="64"/>
  <c r="M32" i="64"/>
  <c r="O32" i="64"/>
  <c r="Q32" i="64"/>
  <c r="S32" i="64"/>
  <c r="E16" i="64"/>
  <c r="G16" i="64"/>
  <c r="I16" i="64"/>
  <c r="K16" i="64"/>
  <c r="M16" i="64"/>
  <c r="O16" i="64"/>
  <c r="Q16" i="64"/>
  <c r="S16" i="64"/>
  <c r="E35" i="64"/>
  <c r="G35" i="64"/>
  <c r="I35" i="64"/>
  <c r="K35" i="64"/>
  <c r="M35" i="64"/>
  <c r="O35" i="64"/>
  <c r="Q35" i="64"/>
  <c r="S35" i="64"/>
  <c r="E44" i="64"/>
  <c r="G44" i="64"/>
  <c r="I44" i="64"/>
  <c r="K44" i="64"/>
  <c r="M44" i="64"/>
  <c r="O44" i="64"/>
  <c r="Q44" i="64"/>
  <c r="S44" i="64"/>
  <c r="E74" i="64"/>
  <c r="G74" i="64"/>
  <c r="I74" i="64"/>
  <c r="K74" i="64"/>
  <c r="M74" i="64"/>
  <c r="O74" i="64"/>
  <c r="Q74" i="64"/>
  <c r="S74" i="64"/>
  <c r="E46" i="64"/>
  <c r="G46" i="64"/>
  <c r="I46" i="64"/>
  <c r="K46" i="64"/>
  <c r="M46" i="64"/>
  <c r="O46" i="64"/>
  <c r="Q46" i="64"/>
  <c r="S46" i="64"/>
  <c r="E7" i="64"/>
  <c r="G7" i="64"/>
  <c r="I7" i="64"/>
  <c r="K7" i="64"/>
  <c r="M7" i="64"/>
  <c r="O7" i="64"/>
  <c r="Q7" i="64"/>
  <c r="S7" i="64"/>
  <c r="E29" i="64"/>
  <c r="G29" i="64"/>
  <c r="I29" i="64"/>
  <c r="K29" i="64"/>
  <c r="M29" i="64"/>
  <c r="O29" i="64"/>
  <c r="Q29" i="64"/>
  <c r="S29" i="64"/>
  <c r="E18" i="64"/>
  <c r="G18" i="64"/>
  <c r="I18" i="64"/>
  <c r="K18" i="64"/>
  <c r="M18" i="64"/>
  <c r="O18" i="64"/>
  <c r="Q18" i="64"/>
  <c r="S18" i="64"/>
  <c r="E36" i="64"/>
  <c r="G36" i="64"/>
  <c r="I36" i="64"/>
  <c r="K36" i="64"/>
  <c r="M36" i="64"/>
  <c r="O36" i="64"/>
  <c r="Q36" i="64"/>
  <c r="S36" i="64"/>
  <c r="E57" i="64"/>
  <c r="G57" i="64"/>
  <c r="I57" i="64"/>
  <c r="K57" i="64"/>
  <c r="M57" i="64"/>
  <c r="O57" i="64"/>
  <c r="Q57" i="64"/>
  <c r="S57" i="64"/>
  <c r="E60" i="64"/>
  <c r="G60" i="64"/>
  <c r="I60" i="64"/>
  <c r="K60" i="64"/>
  <c r="M60" i="64"/>
  <c r="O60" i="64"/>
  <c r="Q60" i="64"/>
  <c r="S60" i="64"/>
  <c r="E52" i="64"/>
  <c r="G52" i="64"/>
  <c r="I52" i="64"/>
  <c r="K52" i="64"/>
  <c r="M52" i="64"/>
  <c r="O52" i="64"/>
  <c r="Q52" i="64"/>
  <c r="S52" i="64"/>
  <c r="E30" i="64"/>
  <c r="G30" i="64"/>
  <c r="I30" i="64"/>
  <c r="K30" i="64"/>
  <c r="M30" i="64"/>
  <c r="O30" i="64"/>
  <c r="Q30" i="64"/>
  <c r="S30" i="64"/>
  <c r="E49" i="64"/>
  <c r="G49" i="64"/>
  <c r="I49" i="64"/>
  <c r="K49" i="64"/>
  <c r="M49" i="64"/>
  <c r="O49" i="64"/>
  <c r="Q49" i="64"/>
  <c r="S49" i="64"/>
  <c r="E43" i="64"/>
  <c r="T43" i="64" s="1"/>
  <c r="G43" i="64"/>
  <c r="I43" i="64"/>
  <c r="K43" i="64"/>
  <c r="M43" i="64"/>
  <c r="O43" i="64"/>
  <c r="Q43" i="64"/>
  <c r="S43" i="64"/>
  <c r="E68" i="64"/>
  <c r="G68" i="64"/>
  <c r="I68" i="64"/>
  <c r="K68" i="64"/>
  <c r="M68" i="64"/>
  <c r="O68" i="64"/>
  <c r="Q68" i="64"/>
  <c r="S68" i="64"/>
  <c r="E45" i="64"/>
  <c r="G45" i="64"/>
  <c r="I45" i="64"/>
  <c r="K45" i="64"/>
  <c r="M45" i="64"/>
  <c r="O45" i="64"/>
  <c r="Q45" i="64"/>
  <c r="S45" i="64"/>
  <c r="E22" i="64"/>
  <c r="G22" i="64"/>
  <c r="I22" i="64"/>
  <c r="K22" i="64"/>
  <c r="M22" i="64"/>
  <c r="O22" i="64"/>
  <c r="Q22" i="64"/>
  <c r="S22" i="64"/>
  <c r="E63" i="64"/>
  <c r="G63" i="64"/>
  <c r="I63" i="64"/>
  <c r="K63" i="64"/>
  <c r="M63" i="64"/>
  <c r="O63" i="64"/>
  <c r="Q63" i="64"/>
  <c r="S63" i="64"/>
  <c r="E65" i="64"/>
  <c r="G65" i="64"/>
  <c r="I65" i="64"/>
  <c r="K65" i="64"/>
  <c r="M65" i="64"/>
  <c r="O65" i="64"/>
  <c r="Q65" i="64"/>
  <c r="S65" i="64"/>
  <c r="E19" i="64"/>
  <c r="G19" i="64"/>
  <c r="I19" i="64"/>
  <c r="K19" i="64"/>
  <c r="M19" i="64"/>
  <c r="O19" i="64"/>
  <c r="Q19" i="64"/>
  <c r="S19" i="64"/>
  <c r="E27" i="64"/>
  <c r="G27" i="64"/>
  <c r="I27" i="64"/>
  <c r="K27" i="64"/>
  <c r="O27" i="64"/>
  <c r="Q27" i="64"/>
  <c r="S27" i="64"/>
  <c r="E37" i="64"/>
  <c r="G37" i="64"/>
  <c r="I37" i="64"/>
  <c r="K37" i="64"/>
  <c r="M37" i="64"/>
  <c r="O37" i="64"/>
  <c r="Q37" i="64"/>
  <c r="S37" i="64"/>
  <c r="E6" i="64"/>
  <c r="G6" i="64"/>
  <c r="I6" i="64"/>
  <c r="K6" i="64"/>
  <c r="M6" i="64"/>
  <c r="O6" i="64"/>
  <c r="Q6" i="64"/>
  <c r="S6" i="64"/>
  <c r="E70" i="64"/>
  <c r="G70" i="64"/>
  <c r="I70" i="64"/>
  <c r="K70" i="64"/>
  <c r="M70" i="64"/>
  <c r="O70" i="64"/>
  <c r="Q70" i="64"/>
  <c r="S70" i="64"/>
  <c r="E13" i="64"/>
  <c r="G13" i="64"/>
  <c r="I13" i="64"/>
  <c r="K13" i="64"/>
  <c r="M13" i="64"/>
  <c r="O13" i="64"/>
  <c r="Q13" i="64"/>
  <c r="S13" i="64"/>
  <c r="E20" i="64"/>
  <c r="G20" i="64"/>
  <c r="I20" i="64"/>
  <c r="K20" i="64"/>
  <c r="M20" i="64"/>
  <c r="O20" i="64"/>
  <c r="Q20" i="64"/>
  <c r="S20" i="64"/>
  <c r="S25" i="64"/>
  <c r="Q25" i="64"/>
  <c r="O25" i="64"/>
  <c r="M25" i="64"/>
  <c r="K25" i="64"/>
  <c r="I25" i="64"/>
  <c r="G25" i="64"/>
  <c r="E25" i="64"/>
  <c r="S73" i="64"/>
  <c r="Q73" i="64"/>
  <c r="O73" i="64"/>
  <c r="M73" i="64"/>
  <c r="K73" i="64"/>
  <c r="I73" i="64"/>
  <c r="G73" i="64"/>
  <c r="E73" i="64"/>
  <c r="S50" i="64"/>
  <c r="Q50" i="64"/>
  <c r="O50" i="64"/>
  <c r="M50" i="64"/>
  <c r="K50" i="64"/>
  <c r="I50" i="64"/>
  <c r="G50" i="64"/>
  <c r="E50" i="64"/>
  <c r="S34" i="64"/>
  <c r="Q34" i="64"/>
  <c r="O34" i="64"/>
  <c r="M34" i="64"/>
  <c r="K34" i="64"/>
  <c r="I34" i="64"/>
  <c r="G34" i="64"/>
  <c r="E34" i="64"/>
  <c r="S53" i="64"/>
  <c r="Q53" i="64"/>
  <c r="O53" i="64"/>
  <c r="M53" i="64"/>
  <c r="K53" i="64"/>
  <c r="I53" i="64"/>
  <c r="G53" i="64"/>
  <c r="E53" i="64"/>
  <c r="S41" i="64"/>
  <c r="Q41" i="64"/>
  <c r="O41" i="64"/>
  <c r="M41" i="64"/>
  <c r="K41" i="64"/>
  <c r="I41" i="64"/>
  <c r="G41" i="64"/>
  <c r="E41" i="64"/>
  <c r="S55" i="64"/>
  <c r="Q55" i="64"/>
  <c r="O55" i="64"/>
  <c r="M55" i="64"/>
  <c r="K55" i="64"/>
  <c r="I55" i="64"/>
  <c r="G55" i="64"/>
  <c r="E55" i="64"/>
  <c r="S33" i="64"/>
  <c r="Q33" i="64"/>
  <c r="O33" i="64"/>
  <c r="M33" i="64"/>
  <c r="K33" i="64"/>
  <c r="I33" i="64"/>
  <c r="G33" i="64"/>
  <c r="E33" i="64"/>
  <c r="S54" i="64"/>
  <c r="Q54" i="64"/>
  <c r="O54" i="64"/>
  <c r="M54" i="64"/>
  <c r="K54" i="64"/>
  <c r="I54" i="64"/>
  <c r="G54" i="64"/>
  <c r="E54" i="64"/>
  <c r="S61" i="64"/>
  <c r="Q61" i="64"/>
  <c r="O61" i="64"/>
  <c r="M61" i="64"/>
  <c r="K61" i="64"/>
  <c r="I61" i="64"/>
  <c r="G61" i="64"/>
  <c r="E61" i="64"/>
  <c r="S51" i="64"/>
  <c r="Q51" i="64"/>
  <c r="O51" i="64"/>
  <c r="M51" i="64"/>
  <c r="K51" i="64"/>
  <c r="I51" i="64"/>
  <c r="G51" i="64"/>
  <c r="E51" i="64"/>
  <c r="S64" i="64"/>
  <c r="Q64" i="64"/>
  <c r="O64" i="64"/>
  <c r="M64" i="64"/>
  <c r="K64" i="64"/>
  <c r="I64" i="64"/>
  <c r="G64" i="64"/>
  <c r="E64" i="64"/>
  <c r="S9" i="64"/>
  <c r="Q9" i="64"/>
  <c r="O9" i="64"/>
  <c r="M9" i="64"/>
  <c r="K9" i="64"/>
  <c r="I9" i="64"/>
  <c r="G9" i="64"/>
  <c r="E9" i="64"/>
  <c r="S47" i="64"/>
  <c r="Q47" i="64"/>
  <c r="O47" i="64"/>
  <c r="M47" i="64"/>
  <c r="K47" i="64"/>
  <c r="I47" i="64"/>
  <c r="G47" i="64"/>
  <c r="E47" i="64"/>
  <c r="S17" i="64"/>
  <c r="Q17" i="64"/>
  <c r="O17" i="64"/>
  <c r="M17" i="64"/>
  <c r="K17" i="64"/>
  <c r="I17" i="64"/>
  <c r="G17" i="64"/>
  <c r="E17" i="64"/>
  <c r="S67" i="64"/>
  <c r="Q67" i="64"/>
  <c r="O67" i="64"/>
  <c r="M67" i="64"/>
  <c r="K67" i="64"/>
  <c r="I67" i="64"/>
  <c r="G67" i="64"/>
  <c r="E67" i="64"/>
  <c r="S62" i="64"/>
  <c r="Q62" i="64"/>
  <c r="O62" i="64"/>
  <c r="M62" i="64"/>
  <c r="K62" i="64"/>
  <c r="I62" i="64"/>
  <c r="G62" i="64"/>
  <c r="E62" i="64"/>
  <c r="S4" i="64"/>
  <c r="Q4" i="64"/>
  <c r="O4" i="64"/>
  <c r="M4" i="64"/>
  <c r="K4" i="64"/>
  <c r="I4" i="64"/>
  <c r="G4" i="64"/>
  <c r="E4" i="64"/>
  <c r="I29" i="63"/>
  <c r="G29" i="63"/>
  <c r="E29" i="63"/>
  <c r="K29" i="63"/>
  <c r="M29" i="63"/>
  <c r="O29" i="63"/>
  <c r="Q29" i="63"/>
  <c r="S29" i="63"/>
  <c r="E38" i="63"/>
  <c r="G38" i="63"/>
  <c r="I38" i="63"/>
  <c r="K38" i="63"/>
  <c r="M38" i="63"/>
  <c r="O38" i="63"/>
  <c r="Q38" i="63"/>
  <c r="S38" i="63"/>
  <c r="E42" i="63"/>
  <c r="G42" i="63"/>
  <c r="I42" i="63"/>
  <c r="K42" i="63"/>
  <c r="M42" i="63"/>
  <c r="O42" i="63"/>
  <c r="Q42" i="63"/>
  <c r="S42" i="63"/>
  <c r="E45" i="63"/>
  <c r="G45" i="63"/>
  <c r="I45" i="63"/>
  <c r="K45" i="63"/>
  <c r="M45" i="63"/>
  <c r="O45" i="63"/>
  <c r="Q45" i="63"/>
  <c r="S45" i="63"/>
  <c r="E33" i="63"/>
  <c r="G33" i="63"/>
  <c r="I33" i="63"/>
  <c r="K33" i="63"/>
  <c r="M33" i="63"/>
  <c r="O33" i="63"/>
  <c r="Q33" i="63"/>
  <c r="S33" i="63"/>
  <c r="E15" i="63"/>
  <c r="G15" i="63"/>
  <c r="I15" i="63"/>
  <c r="K15" i="63"/>
  <c r="M15" i="63"/>
  <c r="O15" i="63"/>
  <c r="Q15" i="63"/>
  <c r="S15" i="63"/>
  <c r="E13" i="63"/>
  <c r="G13" i="63"/>
  <c r="I13" i="63"/>
  <c r="K13" i="63"/>
  <c r="M13" i="63"/>
  <c r="O13" i="63"/>
  <c r="Q13" i="63"/>
  <c r="S13" i="63"/>
  <c r="E16" i="61"/>
  <c r="G16" i="61"/>
  <c r="I16" i="61"/>
  <c r="K16" i="61"/>
  <c r="M16" i="61"/>
  <c r="O16" i="61"/>
  <c r="Q16" i="61"/>
  <c r="S16" i="61"/>
  <c r="U16" i="61"/>
  <c r="W16" i="61"/>
  <c r="Y16" i="61"/>
  <c r="AA16" i="61"/>
  <c r="M20" i="62"/>
  <c r="O20" i="62"/>
  <c r="Q20" i="62"/>
  <c r="S20" i="62"/>
  <c r="U20" i="62"/>
  <c r="W20" i="62"/>
  <c r="Y20" i="62"/>
  <c r="AA20" i="62"/>
  <c r="M11" i="62"/>
  <c r="O11" i="62"/>
  <c r="Q11" i="62"/>
  <c r="S11" i="62"/>
  <c r="U11" i="62"/>
  <c r="W11" i="62"/>
  <c r="Y11" i="62"/>
  <c r="AA11" i="62"/>
  <c r="M6" i="62"/>
  <c r="O6" i="62"/>
  <c r="Q6" i="62"/>
  <c r="S6" i="62"/>
  <c r="U6" i="62"/>
  <c r="W6" i="62"/>
  <c r="Y6" i="62"/>
  <c r="AA6" i="62"/>
  <c r="M7" i="62"/>
  <c r="O7" i="62"/>
  <c r="Q7" i="62"/>
  <c r="S7" i="62"/>
  <c r="U7" i="62"/>
  <c r="W7" i="62"/>
  <c r="Y7" i="62"/>
  <c r="AA7" i="62"/>
  <c r="M15" i="62"/>
  <c r="O15" i="62"/>
  <c r="Q15" i="62"/>
  <c r="S15" i="62"/>
  <c r="U15" i="62"/>
  <c r="W15" i="62"/>
  <c r="Y15" i="62"/>
  <c r="AA15" i="62"/>
  <c r="M28" i="62"/>
  <c r="O28" i="62"/>
  <c r="Q28" i="62"/>
  <c r="S28" i="62"/>
  <c r="U28" i="62"/>
  <c r="W28" i="62"/>
  <c r="Y28" i="62"/>
  <c r="AA28" i="62"/>
  <c r="M4" i="62"/>
  <c r="O4" i="62"/>
  <c r="Q4" i="62"/>
  <c r="S4" i="62"/>
  <c r="U4" i="62"/>
  <c r="W4" i="62"/>
  <c r="Y4" i="62"/>
  <c r="AA4" i="62"/>
  <c r="AA27" i="62"/>
  <c r="Y27" i="62"/>
  <c r="W27" i="62"/>
  <c r="U27" i="62"/>
  <c r="S27" i="62"/>
  <c r="Q27" i="62"/>
  <c r="O27" i="62"/>
  <c r="M27" i="62"/>
  <c r="AA13" i="62"/>
  <c r="Y13" i="62"/>
  <c r="U13" i="62"/>
  <c r="S13" i="62"/>
  <c r="Q13" i="62"/>
  <c r="O13" i="62"/>
  <c r="M13" i="62"/>
  <c r="AA19" i="62"/>
  <c r="Y19" i="62"/>
  <c r="W19" i="62"/>
  <c r="U19" i="62"/>
  <c r="S19" i="62"/>
  <c r="Q19" i="62"/>
  <c r="O19" i="62"/>
  <c r="M19" i="62"/>
  <c r="I19" i="62"/>
  <c r="G19" i="62"/>
  <c r="E19" i="62"/>
  <c r="AA5" i="62"/>
  <c r="Y5" i="62"/>
  <c r="W5" i="62"/>
  <c r="U5" i="62"/>
  <c r="S5" i="62"/>
  <c r="Q5" i="62"/>
  <c r="O5" i="62"/>
  <c r="M5" i="62"/>
  <c r="I5" i="62"/>
  <c r="E5" i="62"/>
  <c r="AA22" i="62"/>
  <c r="Y22" i="62"/>
  <c r="W22" i="62"/>
  <c r="U22" i="62"/>
  <c r="S22" i="62"/>
  <c r="Q22" i="62"/>
  <c r="O22" i="62"/>
  <c r="M22" i="62"/>
  <c r="AA10" i="62"/>
  <c r="Y10" i="62"/>
  <c r="W10" i="62"/>
  <c r="U10" i="62"/>
  <c r="S10" i="62"/>
  <c r="Q10" i="62"/>
  <c r="O10" i="62"/>
  <c r="M10" i="62"/>
  <c r="E10" i="62"/>
  <c r="AA9" i="62"/>
  <c r="Y9" i="62"/>
  <c r="W9" i="62"/>
  <c r="U9" i="62"/>
  <c r="S9" i="62"/>
  <c r="Q9" i="62"/>
  <c r="O9" i="62"/>
  <c r="M9" i="62"/>
  <c r="E9" i="62"/>
  <c r="AA17" i="62"/>
  <c r="Y17" i="62"/>
  <c r="W17" i="62"/>
  <c r="U17" i="62"/>
  <c r="S17" i="62"/>
  <c r="Q17" i="62"/>
  <c r="O17" i="62"/>
  <c r="M17" i="62"/>
  <c r="I17" i="62"/>
  <c r="G17" i="62"/>
  <c r="E17" i="62"/>
  <c r="AA18" i="62"/>
  <c r="Y18" i="62"/>
  <c r="W18" i="62"/>
  <c r="U18" i="62"/>
  <c r="S18" i="62"/>
  <c r="Q18" i="62"/>
  <c r="O18" i="62"/>
  <c r="M18" i="62"/>
  <c r="I18" i="62"/>
  <c r="E18" i="62"/>
  <c r="AA8" i="62"/>
  <c r="Y8" i="62"/>
  <c r="W8" i="62"/>
  <c r="U8" i="62"/>
  <c r="S8" i="62"/>
  <c r="Q8" i="62"/>
  <c r="O8" i="62"/>
  <c r="M8" i="62"/>
  <c r="AA26" i="62"/>
  <c r="Y26" i="62"/>
  <c r="W26" i="62"/>
  <c r="U26" i="62"/>
  <c r="S26" i="62"/>
  <c r="Q26" i="62"/>
  <c r="O26" i="62"/>
  <c r="M26" i="62"/>
  <c r="AA21" i="62"/>
  <c r="Y21" i="62"/>
  <c r="W21" i="62"/>
  <c r="U21" i="62"/>
  <c r="S21" i="62"/>
  <c r="Q21" i="62"/>
  <c r="O21" i="62"/>
  <c r="M21" i="62"/>
  <c r="E21" i="62"/>
  <c r="AA24" i="62"/>
  <c r="Y24" i="62"/>
  <c r="W24" i="62"/>
  <c r="U24" i="62"/>
  <c r="S24" i="62"/>
  <c r="Q24" i="62"/>
  <c r="O24" i="62"/>
  <c r="M24" i="62"/>
  <c r="E24" i="62"/>
  <c r="AA23" i="62"/>
  <c r="Y23" i="62"/>
  <c r="W23" i="62"/>
  <c r="U23" i="62"/>
  <c r="S23" i="62"/>
  <c r="Q23" i="62"/>
  <c r="O23" i="62"/>
  <c r="M23" i="62"/>
  <c r="I23" i="62"/>
  <c r="E23" i="62"/>
  <c r="Z18" i="63"/>
  <c r="F16" i="67" s="1"/>
  <c r="Z16" i="63"/>
  <c r="F14" i="67" s="1"/>
  <c r="X14" i="63"/>
  <c r="D12" i="67" s="1"/>
  <c r="Y14" i="63"/>
  <c r="E12" i="67" s="1"/>
  <c r="X13" i="63"/>
  <c r="D11" i="67" s="1"/>
  <c r="Y13" i="63"/>
  <c r="E11" i="67" s="1"/>
  <c r="X12" i="63"/>
  <c r="D10" i="67" s="1"/>
  <c r="Y12" i="63"/>
  <c r="E10" i="67" s="1"/>
  <c r="W12" i="63"/>
  <c r="C10" i="67" s="1"/>
  <c r="W13" i="63"/>
  <c r="C11" i="67" s="1"/>
  <c r="W14" i="63"/>
  <c r="C12" i="67" s="1"/>
  <c r="X15" i="63"/>
  <c r="D13" i="67" s="1"/>
  <c r="Y15" i="63"/>
  <c r="E13" i="67" s="1"/>
  <c r="W16" i="63"/>
  <c r="C14" i="67" s="1"/>
  <c r="W17" i="63"/>
  <c r="C15" i="67" s="1"/>
  <c r="W18" i="63"/>
  <c r="C16" i="67" s="1"/>
  <c r="W19" i="63"/>
  <c r="C17" i="67" s="1"/>
  <c r="W15" i="63"/>
  <c r="C13" i="67" s="1"/>
  <c r="X18" i="63"/>
  <c r="D16" i="67" s="1"/>
  <c r="Y18" i="63"/>
  <c r="E16" i="67" s="1"/>
  <c r="Z19" i="63"/>
  <c r="F17" i="67" s="1"/>
  <c r="X16" i="63"/>
  <c r="D14" i="67" s="1"/>
  <c r="Y16" i="63"/>
  <c r="E14" i="67" s="1"/>
  <c r="X17" i="63"/>
  <c r="D15" i="67" s="1"/>
  <c r="Y17" i="63"/>
  <c r="E15" i="67" s="1"/>
  <c r="X19" i="63"/>
  <c r="D17" i="67" s="1"/>
  <c r="Y19" i="63"/>
  <c r="E17" i="67" s="1"/>
  <c r="Z13" i="63"/>
  <c r="F11" i="67" s="1"/>
  <c r="Z12" i="63"/>
  <c r="F10" i="67" s="1"/>
  <c r="F13" i="67"/>
  <c r="E47" i="63"/>
  <c r="G47" i="63"/>
  <c r="I47" i="63"/>
  <c r="K47" i="63"/>
  <c r="M47" i="63"/>
  <c r="O47" i="63"/>
  <c r="Q47" i="63"/>
  <c r="S47" i="63"/>
  <c r="E23" i="63"/>
  <c r="G23" i="63"/>
  <c r="I23" i="63"/>
  <c r="K23" i="63"/>
  <c r="M23" i="63"/>
  <c r="O23" i="63"/>
  <c r="Q23" i="63"/>
  <c r="S23" i="63"/>
  <c r="E18" i="63"/>
  <c r="G18" i="63"/>
  <c r="I18" i="63"/>
  <c r="K18" i="63"/>
  <c r="M18" i="63"/>
  <c r="O18" i="63"/>
  <c r="Q18" i="63"/>
  <c r="S18" i="63"/>
  <c r="E31" i="63"/>
  <c r="G31" i="63"/>
  <c r="I31" i="63"/>
  <c r="K31" i="63"/>
  <c r="M31" i="63"/>
  <c r="O31" i="63"/>
  <c r="Q31" i="63"/>
  <c r="S31" i="63"/>
  <c r="E8" i="63"/>
  <c r="G8" i="63"/>
  <c r="I8" i="63"/>
  <c r="K8" i="63"/>
  <c r="M8" i="63"/>
  <c r="O8" i="63"/>
  <c r="Q8" i="63"/>
  <c r="S8" i="63"/>
  <c r="E9" i="63"/>
  <c r="G9" i="63"/>
  <c r="I9" i="63"/>
  <c r="K9" i="63"/>
  <c r="M9" i="63"/>
  <c r="O9" i="63"/>
  <c r="Q9" i="63"/>
  <c r="S9" i="63"/>
  <c r="E5" i="63"/>
  <c r="G5" i="63"/>
  <c r="I5" i="63"/>
  <c r="K5" i="63"/>
  <c r="M5" i="63"/>
  <c r="O5" i="63"/>
  <c r="Q5" i="63"/>
  <c r="S5" i="63"/>
  <c r="E11" i="63"/>
  <c r="G11" i="63"/>
  <c r="I11" i="63"/>
  <c r="K11" i="63"/>
  <c r="M11" i="63"/>
  <c r="O11" i="63"/>
  <c r="Q11" i="63"/>
  <c r="S11" i="63"/>
  <c r="E25" i="63"/>
  <c r="G25" i="63"/>
  <c r="I25" i="63"/>
  <c r="K25" i="63"/>
  <c r="M25" i="63"/>
  <c r="O25" i="63"/>
  <c r="Q25" i="63"/>
  <c r="S25" i="63"/>
  <c r="E17" i="63"/>
  <c r="G17" i="63"/>
  <c r="I17" i="63"/>
  <c r="K17" i="63"/>
  <c r="M17" i="63"/>
  <c r="O17" i="63"/>
  <c r="Q17" i="63"/>
  <c r="S17" i="63"/>
  <c r="E4" i="63"/>
  <c r="G4" i="63"/>
  <c r="I4" i="63"/>
  <c r="K4" i="63"/>
  <c r="M4" i="63"/>
  <c r="O4" i="63"/>
  <c r="Q4" i="63"/>
  <c r="S4" i="63"/>
  <c r="E32" i="63"/>
  <c r="G32" i="63"/>
  <c r="I32" i="63"/>
  <c r="K32" i="63"/>
  <c r="M32" i="63"/>
  <c r="O32" i="63"/>
  <c r="Q32" i="63"/>
  <c r="S32" i="63"/>
  <c r="E21" i="63"/>
  <c r="G21" i="63"/>
  <c r="I21" i="63"/>
  <c r="K21" i="63"/>
  <c r="M21" i="63"/>
  <c r="O21" i="63"/>
  <c r="Q21" i="63"/>
  <c r="S21" i="63"/>
  <c r="E20" i="59"/>
  <c r="G20" i="59"/>
  <c r="I20" i="59"/>
  <c r="K20" i="59"/>
  <c r="O20" i="59"/>
  <c r="Q20" i="59"/>
  <c r="S20" i="59"/>
  <c r="U20" i="59"/>
  <c r="W20" i="59"/>
  <c r="Y20" i="59"/>
  <c r="AA20" i="59"/>
  <c r="AC20" i="59"/>
  <c r="E7" i="59"/>
  <c r="G7" i="59"/>
  <c r="I7" i="59"/>
  <c r="K7" i="59"/>
  <c r="O7" i="59"/>
  <c r="Q7" i="59"/>
  <c r="S7" i="59"/>
  <c r="U7" i="59"/>
  <c r="W7" i="59"/>
  <c r="Y7" i="59"/>
  <c r="AA7" i="59"/>
  <c r="AC7" i="59"/>
  <c r="E8" i="59"/>
  <c r="G8" i="59"/>
  <c r="I8" i="59"/>
  <c r="K8" i="59"/>
  <c r="O8" i="59"/>
  <c r="Q8" i="59"/>
  <c r="S8" i="59"/>
  <c r="U8" i="59"/>
  <c r="W8" i="59"/>
  <c r="Y8" i="59"/>
  <c r="AA8" i="59"/>
  <c r="AC8" i="59"/>
  <c r="E9" i="59"/>
  <c r="G9" i="59"/>
  <c r="I9" i="59"/>
  <c r="K9" i="59"/>
  <c r="O9" i="59"/>
  <c r="Q9" i="59"/>
  <c r="S9" i="59"/>
  <c r="U9" i="59"/>
  <c r="W9" i="59"/>
  <c r="Y9" i="59"/>
  <c r="AA9" i="59"/>
  <c r="AC9" i="59"/>
  <c r="E15" i="59"/>
  <c r="G15" i="59"/>
  <c r="I15" i="59"/>
  <c r="K15" i="59"/>
  <c r="O15" i="59"/>
  <c r="Q15" i="59"/>
  <c r="S15" i="59"/>
  <c r="U15" i="59"/>
  <c r="W15" i="59"/>
  <c r="Y15" i="59"/>
  <c r="AA15" i="59"/>
  <c r="AC15" i="59"/>
  <c r="E25" i="59"/>
  <c r="G25" i="59"/>
  <c r="I25" i="59"/>
  <c r="K25" i="59"/>
  <c r="O25" i="59"/>
  <c r="Q25" i="59"/>
  <c r="S25" i="59"/>
  <c r="U25" i="59"/>
  <c r="W25" i="59"/>
  <c r="Y25" i="59"/>
  <c r="AA25" i="59"/>
  <c r="AC25" i="59"/>
  <c r="E23" i="59"/>
  <c r="G23" i="59"/>
  <c r="I23" i="59"/>
  <c r="K23" i="59"/>
  <c r="O23" i="59"/>
  <c r="Q23" i="59"/>
  <c r="S23" i="59"/>
  <c r="U23" i="59"/>
  <c r="W23" i="59"/>
  <c r="Y23" i="59"/>
  <c r="AA23" i="59"/>
  <c r="AC23" i="59"/>
  <c r="E27" i="59"/>
  <c r="G27" i="59"/>
  <c r="I27" i="59"/>
  <c r="K27" i="59"/>
  <c r="O27" i="59"/>
  <c r="Q27" i="59"/>
  <c r="S27" i="59"/>
  <c r="U27" i="59"/>
  <c r="W27" i="59"/>
  <c r="Y27" i="59"/>
  <c r="AA27" i="59"/>
  <c r="AC27" i="59"/>
  <c r="E18" i="59"/>
  <c r="G18" i="59"/>
  <c r="I18" i="59"/>
  <c r="K18" i="59"/>
  <c r="O18" i="59"/>
  <c r="Q18" i="59"/>
  <c r="S18" i="59"/>
  <c r="U18" i="59"/>
  <c r="W18" i="59"/>
  <c r="Y18" i="59"/>
  <c r="AA18" i="59"/>
  <c r="AC18" i="59"/>
  <c r="E11" i="59"/>
  <c r="G11" i="59"/>
  <c r="I11" i="59"/>
  <c r="K11" i="59"/>
  <c r="O11" i="59"/>
  <c r="Q11" i="59"/>
  <c r="S11" i="59"/>
  <c r="U11" i="59"/>
  <c r="W11" i="59"/>
  <c r="Y11" i="59"/>
  <c r="AA11" i="59"/>
  <c r="AC11" i="59"/>
  <c r="E5" i="59"/>
  <c r="G5" i="59"/>
  <c r="I5" i="59"/>
  <c r="K5" i="59"/>
  <c r="O5" i="59"/>
  <c r="Q5" i="59"/>
  <c r="S5" i="59"/>
  <c r="U5" i="59"/>
  <c r="W5" i="59"/>
  <c r="Y5" i="59"/>
  <c r="AA5" i="59"/>
  <c r="AC5" i="59"/>
  <c r="E4" i="59"/>
  <c r="G4" i="59"/>
  <c r="I4" i="59"/>
  <c r="K4" i="59"/>
  <c r="O4" i="59"/>
  <c r="Q4" i="59"/>
  <c r="S4" i="59"/>
  <c r="U4" i="59"/>
  <c r="W4" i="59"/>
  <c r="Y4" i="59"/>
  <c r="AA4" i="59"/>
  <c r="AC4" i="59"/>
  <c r="E10" i="59"/>
  <c r="G10" i="59"/>
  <c r="I10" i="59"/>
  <c r="K10" i="59"/>
  <c r="O10" i="59"/>
  <c r="Q10" i="59"/>
  <c r="S10" i="59"/>
  <c r="U10" i="59"/>
  <c r="W10" i="59"/>
  <c r="Y10" i="59"/>
  <c r="AA10" i="59"/>
  <c r="AC10" i="59"/>
  <c r="E24" i="59"/>
  <c r="G24" i="59"/>
  <c r="I24" i="59"/>
  <c r="K24" i="59"/>
  <c r="O24" i="59"/>
  <c r="Q24" i="59"/>
  <c r="S24" i="59"/>
  <c r="U24" i="59"/>
  <c r="W24" i="59"/>
  <c r="Y24" i="59"/>
  <c r="AA24" i="59"/>
  <c r="AC24" i="59"/>
  <c r="E26" i="59"/>
  <c r="G26" i="59"/>
  <c r="I26" i="59"/>
  <c r="K26" i="59"/>
  <c r="O26" i="59"/>
  <c r="Q26" i="59"/>
  <c r="S26" i="59"/>
  <c r="U26" i="59"/>
  <c r="W26" i="59"/>
  <c r="Y26" i="59"/>
  <c r="AA26" i="59"/>
  <c r="AC26" i="59"/>
  <c r="E12" i="59"/>
  <c r="G12" i="59"/>
  <c r="I12" i="59"/>
  <c r="K12" i="59"/>
  <c r="O12" i="59"/>
  <c r="Q12" i="59"/>
  <c r="S12" i="59"/>
  <c r="U12" i="59"/>
  <c r="W12" i="59"/>
  <c r="Y12" i="59"/>
  <c r="AA12" i="59"/>
  <c r="AC12" i="59"/>
  <c r="E22" i="59"/>
  <c r="G22" i="59"/>
  <c r="I22" i="59"/>
  <c r="K22" i="59"/>
  <c r="O22" i="59"/>
  <c r="Q22" i="59"/>
  <c r="S22" i="59"/>
  <c r="U22" i="59"/>
  <c r="W22" i="59"/>
  <c r="Y22" i="59"/>
  <c r="AA22" i="59"/>
  <c r="AC22" i="59"/>
  <c r="E21" i="59"/>
  <c r="G21" i="59"/>
  <c r="I21" i="59"/>
  <c r="O21" i="59"/>
  <c r="Q21" i="59"/>
  <c r="S21" i="59"/>
  <c r="U21" i="59"/>
  <c r="W21" i="59"/>
  <c r="Y21" i="59"/>
  <c r="AA21" i="59"/>
  <c r="AC21" i="59"/>
  <c r="E28" i="59"/>
  <c r="G28" i="59"/>
  <c r="I28" i="59"/>
  <c r="K28" i="59"/>
  <c r="O28" i="59"/>
  <c r="Q28" i="59"/>
  <c r="S28" i="59"/>
  <c r="U28" i="59"/>
  <c r="W28" i="59"/>
  <c r="Y28" i="59"/>
  <c r="AA28" i="59"/>
  <c r="AC28" i="59"/>
  <c r="E6" i="59"/>
  <c r="G6" i="59"/>
  <c r="I6" i="59"/>
  <c r="K6" i="59"/>
  <c r="O6" i="59"/>
  <c r="Q6" i="59"/>
  <c r="S6" i="59"/>
  <c r="U6" i="59"/>
  <c r="W6" i="59"/>
  <c r="Y6" i="59"/>
  <c r="AA6" i="59"/>
  <c r="AC6" i="59"/>
  <c r="E14" i="59"/>
  <c r="G14" i="59"/>
  <c r="I14" i="59"/>
  <c r="K14" i="59"/>
  <c r="O14" i="59"/>
  <c r="Q14" i="59"/>
  <c r="S14" i="59"/>
  <c r="U14" i="59"/>
  <c r="W14" i="59"/>
  <c r="Y14" i="59"/>
  <c r="AA14" i="59"/>
  <c r="AC14" i="59"/>
  <c r="E4" i="60"/>
  <c r="G4" i="60"/>
  <c r="I4" i="60"/>
  <c r="K4" i="60"/>
  <c r="O4" i="60"/>
  <c r="Q4" i="60"/>
  <c r="S4" i="60"/>
  <c r="U4" i="60"/>
  <c r="W4" i="60"/>
  <c r="Y4" i="60"/>
  <c r="AA4" i="60"/>
  <c r="AC4" i="60"/>
  <c r="E22" i="60"/>
  <c r="G22" i="60"/>
  <c r="I22" i="60"/>
  <c r="K22" i="60"/>
  <c r="O22" i="60"/>
  <c r="Q22" i="60"/>
  <c r="S22" i="60"/>
  <c r="U22" i="60"/>
  <c r="W22" i="60"/>
  <c r="Y22" i="60"/>
  <c r="AA22" i="60"/>
  <c r="AC22" i="60"/>
  <c r="E20" i="60"/>
  <c r="G20" i="60"/>
  <c r="I20" i="60"/>
  <c r="K20" i="60"/>
  <c r="O20" i="60"/>
  <c r="Q20" i="60"/>
  <c r="S20" i="60"/>
  <c r="U20" i="60"/>
  <c r="W20" i="60"/>
  <c r="Y20" i="60"/>
  <c r="AA20" i="60"/>
  <c r="AC20" i="60"/>
  <c r="E9" i="60"/>
  <c r="G9" i="60"/>
  <c r="I9" i="60"/>
  <c r="K9" i="60"/>
  <c r="O9" i="60"/>
  <c r="Q9" i="60"/>
  <c r="S9" i="60"/>
  <c r="U9" i="60"/>
  <c r="W9" i="60"/>
  <c r="Y9" i="60"/>
  <c r="AA9" i="60"/>
  <c r="AC9" i="60"/>
  <c r="E8" i="60"/>
  <c r="G8" i="60"/>
  <c r="I8" i="60"/>
  <c r="K8" i="60"/>
  <c r="O8" i="60"/>
  <c r="Q8" i="60"/>
  <c r="S8" i="60"/>
  <c r="U8" i="60"/>
  <c r="W8" i="60"/>
  <c r="Y8" i="60"/>
  <c r="AA8" i="60"/>
  <c r="AC8" i="60"/>
  <c r="E18" i="60"/>
  <c r="G18" i="60"/>
  <c r="I18" i="60"/>
  <c r="K18" i="60"/>
  <c r="O18" i="60"/>
  <c r="Q18" i="60"/>
  <c r="S18" i="60"/>
  <c r="U18" i="60"/>
  <c r="W18" i="60"/>
  <c r="Y18" i="60"/>
  <c r="AA18" i="60"/>
  <c r="AC18" i="60"/>
  <c r="E13" i="60"/>
  <c r="G13" i="60"/>
  <c r="I13" i="60"/>
  <c r="K13" i="60"/>
  <c r="O13" i="60"/>
  <c r="Q13" i="60"/>
  <c r="S13" i="60"/>
  <c r="U13" i="60"/>
  <c r="W13" i="60"/>
  <c r="Y13" i="60"/>
  <c r="AA13" i="60"/>
  <c r="AC13" i="60"/>
  <c r="E10" i="60"/>
  <c r="G10" i="60"/>
  <c r="I10" i="60"/>
  <c r="K10" i="60"/>
  <c r="O10" i="60"/>
  <c r="Q10" i="60"/>
  <c r="S10" i="60"/>
  <c r="U10" i="60"/>
  <c r="W10" i="60"/>
  <c r="Y10" i="60"/>
  <c r="AA10" i="60"/>
  <c r="AC10" i="60"/>
  <c r="E12" i="60"/>
  <c r="G12" i="60"/>
  <c r="I12" i="60"/>
  <c r="K12" i="60"/>
  <c r="O12" i="60"/>
  <c r="Q12" i="60"/>
  <c r="S12" i="60"/>
  <c r="U12" i="60"/>
  <c r="W12" i="60"/>
  <c r="Y12" i="60"/>
  <c r="AA12" i="60"/>
  <c r="AC12" i="60"/>
  <c r="E7" i="60"/>
  <c r="G7" i="60"/>
  <c r="I7" i="60"/>
  <c r="K7" i="60"/>
  <c r="O7" i="60"/>
  <c r="Q7" i="60"/>
  <c r="S7" i="60"/>
  <c r="U7" i="60"/>
  <c r="W7" i="60"/>
  <c r="Y7" i="60"/>
  <c r="AA7" i="60"/>
  <c r="AC7" i="60"/>
  <c r="E14" i="60"/>
  <c r="G14" i="60"/>
  <c r="I14" i="60"/>
  <c r="K14" i="60"/>
  <c r="O14" i="60"/>
  <c r="Q14" i="60"/>
  <c r="S14" i="60"/>
  <c r="U14" i="60"/>
  <c r="W14" i="60"/>
  <c r="Y14" i="60"/>
  <c r="AA14" i="60"/>
  <c r="AC14" i="60"/>
  <c r="E21" i="60"/>
  <c r="G21" i="60"/>
  <c r="I21" i="60"/>
  <c r="K21" i="60"/>
  <c r="O21" i="60"/>
  <c r="Q21" i="60"/>
  <c r="S21" i="60"/>
  <c r="U21" i="60"/>
  <c r="W21" i="60"/>
  <c r="Y21" i="60"/>
  <c r="AA21" i="60"/>
  <c r="AC21" i="60"/>
  <c r="E5" i="60"/>
  <c r="G5" i="60"/>
  <c r="I5" i="60"/>
  <c r="K5" i="60"/>
  <c r="O5" i="60"/>
  <c r="Q5" i="60"/>
  <c r="S5" i="60"/>
  <c r="U5" i="60"/>
  <c r="W5" i="60"/>
  <c r="Y5" i="60"/>
  <c r="AA5" i="60"/>
  <c r="AC5" i="60"/>
  <c r="E15" i="60"/>
  <c r="G15" i="60"/>
  <c r="I15" i="60"/>
  <c r="K15" i="60"/>
  <c r="O15" i="60"/>
  <c r="Q15" i="60"/>
  <c r="S15" i="60"/>
  <c r="U15" i="60"/>
  <c r="W15" i="60"/>
  <c r="Y15" i="60"/>
  <c r="AA15" i="60"/>
  <c r="AC15" i="60"/>
  <c r="E19" i="60"/>
  <c r="G19" i="60"/>
  <c r="I19" i="60"/>
  <c r="K19" i="60"/>
  <c r="O19" i="60"/>
  <c r="Q19" i="60"/>
  <c r="S19" i="60"/>
  <c r="U19" i="60"/>
  <c r="W19" i="60"/>
  <c r="Y19" i="60"/>
  <c r="AA19" i="60"/>
  <c r="AC19" i="60"/>
  <c r="E6" i="60"/>
  <c r="G6" i="60"/>
  <c r="I6" i="60"/>
  <c r="K6" i="60"/>
  <c r="O6" i="60"/>
  <c r="Q6" i="60"/>
  <c r="S6" i="60"/>
  <c r="U6" i="60"/>
  <c r="W6" i="60"/>
  <c r="Y6" i="60"/>
  <c r="AA6" i="60"/>
  <c r="AC6" i="60"/>
  <c r="E16" i="60"/>
  <c r="G16" i="60"/>
  <c r="I16" i="60"/>
  <c r="K16" i="60"/>
  <c r="O16" i="60"/>
  <c r="Q16" i="60"/>
  <c r="S16" i="60"/>
  <c r="U16" i="60"/>
  <c r="W16" i="60"/>
  <c r="Y16" i="60"/>
  <c r="AA16" i="60"/>
  <c r="AC16" i="60"/>
  <c r="E28" i="61"/>
  <c r="G28" i="61"/>
  <c r="I28" i="61"/>
  <c r="K28" i="61"/>
  <c r="O28" i="61"/>
  <c r="Q28" i="61"/>
  <c r="S28" i="61"/>
  <c r="U28" i="61"/>
  <c r="M28" i="61"/>
  <c r="W28" i="61"/>
  <c r="Y28" i="61"/>
  <c r="AA28" i="61"/>
  <c r="E11" i="61"/>
  <c r="G11" i="61"/>
  <c r="I11" i="61"/>
  <c r="K11" i="61"/>
  <c r="O11" i="61"/>
  <c r="Q11" i="61"/>
  <c r="S11" i="61"/>
  <c r="U11" i="61"/>
  <c r="M11" i="61"/>
  <c r="W11" i="61"/>
  <c r="Y11" i="61"/>
  <c r="AA11" i="61"/>
  <c r="E10" i="61"/>
  <c r="G10" i="61"/>
  <c r="I10" i="61"/>
  <c r="K10" i="61"/>
  <c r="O10" i="61"/>
  <c r="Q10" i="61"/>
  <c r="S10" i="61"/>
  <c r="U10" i="61"/>
  <c r="M10" i="61"/>
  <c r="W10" i="61"/>
  <c r="Y10" i="61"/>
  <c r="AA10" i="61"/>
  <c r="E19" i="61"/>
  <c r="G19" i="61"/>
  <c r="I19" i="61"/>
  <c r="K19" i="61"/>
  <c r="O19" i="61"/>
  <c r="Q19" i="61"/>
  <c r="S19" i="61"/>
  <c r="U19" i="61"/>
  <c r="M19" i="61"/>
  <c r="W19" i="61"/>
  <c r="Y19" i="61"/>
  <c r="AA19" i="61"/>
  <c r="E32" i="61"/>
  <c r="G32" i="61"/>
  <c r="I32" i="61"/>
  <c r="K32" i="61"/>
  <c r="O32" i="61"/>
  <c r="Q32" i="61"/>
  <c r="S32" i="61"/>
  <c r="U32" i="61"/>
  <c r="M32" i="61"/>
  <c r="W32" i="61"/>
  <c r="Y32" i="61"/>
  <c r="AA32" i="61"/>
  <c r="E15" i="61"/>
  <c r="G15" i="61"/>
  <c r="I15" i="61"/>
  <c r="K15" i="61"/>
  <c r="O15" i="61"/>
  <c r="Q15" i="61"/>
  <c r="S15" i="61"/>
  <c r="U15" i="61"/>
  <c r="W15" i="61"/>
  <c r="Y15" i="61"/>
  <c r="AA15" i="61"/>
  <c r="E18" i="61"/>
  <c r="G18" i="61"/>
  <c r="I18" i="61"/>
  <c r="K18" i="61"/>
  <c r="O18" i="61"/>
  <c r="Q18" i="61"/>
  <c r="S18" i="61"/>
  <c r="U18" i="61"/>
  <c r="M18" i="61"/>
  <c r="W18" i="61"/>
  <c r="Y18" i="61"/>
  <c r="AA18" i="61"/>
  <c r="E5" i="61"/>
  <c r="G5" i="61"/>
  <c r="I5" i="61"/>
  <c r="K5" i="61"/>
  <c r="O5" i="61"/>
  <c r="Q5" i="61"/>
  <c r="S5" i="61"/>
  <c r="U5" i="61"/>
  <c r="M5" i="61"/>
  <c r="W5" i="61"/>
  <c r="Y5" i="61"/>
  <c r="AA5" i="61"/>
  <c r="E35" i="61"/>
  <c r="G35" i="61"/>
  <c r="I35" i="61"/>
  <c r="K35" i="61"/>
  <c r="O35" i="61"/>
  <c r="Q35" i="61"/>
  <c r="S35" i="61"/>
  <c r="U35" i="61"/>
  <c r="M35" i="61"/>
  <c r="W35" i="61"/>
  <c r="Y35" i="61"/>
  <c r="AA35" i="61"/>
  <c r="E29" i="61"/>
  <c r="G29" i="61"/>
  <c r="I29" i="61"/>
  <c r="K29" i="61"/>
  <c r="O29" i="61"/>
  <c r="Q29" i="61"/>
  <c r="S29" i="61"/>
  <c r="U29" i="61"/>
  <c r="M29" i="61"/>
  <c r="W29" i="61"/>
  <c r="Y29" i="61"/>
  <c r="AA29" i="61"/>
  <c r="E4" i="61"/>
  <c r="G4" i="61"/>
  <c r="I4" i="61"/>
  <c r="K4" i="61"/>
  <c r="O4" i="61"/>
  <c r="Q4" i="61"/>
  <c r="S4" i="61"/>
  <c r="U4" i="61"/>
  <c r="M4" i="61"/>
  <c r="W4" i="61"/>
  <c r="Y4" i="61"/>
  <c r="AA4" i="61"/>
  <c r="E37" i="61"/>
  <c r="G37" i="61"/>
  <c r="I37" i="61"/>
  <c r="K37" i="61"/>
  <c r="O37" i="61"/>
  <c r="Q37" i="61"/>
  <c r="S37" i="61"/>
  <c r="U37" i="61"/>
  <c r="M37" i="61"/>
  <c r="W37" i="61"/>
  <c r="Y37" i="61"/>
  <c r="AA37" i="61"/>
  <c r="E26" i="61"/>
  <c r="G26" i="61"/>
  <c r="I26" i="61"/>
  <c r="K26" i="61"/>
  <c r="O26" i="61"/>
  <c r="Q26" i="61"/>
  <c r="S26" i="61"/>
  <c r="U26" i="61"/>
  <c r="M26" i="61"/>
  <c r="W26" i="61"/>
  <c r="Y26" i="61"/>
  <c r="AA26" i="61"/>
  <c r="E31" i="61"/>
  <c r="G31" i="61"/>
  <c r="I31" i="61"/>
  <c r="K31" i="61"/>
  <c r="O31" i="61"/>
  <c r="Q31" i="61"/>
  <c r="S31" i="61"/>
  <c r="U31" i="61"/>
  <c r="M31" i="61"/>
  <c r="W31" i="61"/>
  <c r="Y31" i="61"/>
  <c r="AA31" i="61"/>
  <c r="E9" i="61"/>
  <c r="G9" i="61"/>
  <c r="I9" i="61"/>
  <c r="K9" i="61"/>
  <c r="O9" i="61"/>
  <c r="Q9" i="61"/>
  <c r="S9" i="61"/>
  <c r="U9" i="61"/>
  <c r="M9" i="61"/>
  <c r="W9" i="61"/>
  <c r="Y9" i="61"/>
  <c r="AA9" i="61"/>
  <c r="E12" i="61"/>
  <c r="G12" i="61"/>
  <c r="I12" i="61"/>
  <c r="K12" i="61"/>
  <c r="O12" i="61"/>
  <c r="Q12" i="61"/>
  <c r="S12" i="61"/>
  <c r="U12" i="61"/>
  <c r="M12" i="61"/>
  <c r="W12" i="61"/>
  <c r="Y12" i="61"/>
  <c r="AA12" i="61"/>
  <c r="E6" i="61"/>
  <c r="G6" i="61"/>
  <c r="I6" i="61"/>
  <c r="K6" i="61"/>
  <c r="O6" i="61"/>
  <c r="Q6" i="61"/>
  <c r="S6" i="61"/>
  <c r="U6" i="61"/>
  <c r="M6" i="61"/>
  <c r="W6" i="61"/>
  <c r="Y6" i="61"/>
  <c r="AA6" i="61"/>
  <c r="E14" i="61"/>
  <c r="G14" i="61"/>
  <c r="I14" i="61"/>
  <c r="K14" i="61"/>
  <c r="O14" i="61"/>
  <c r="Q14" i="61"/>
  <c r="S14" i="61"/>
  <c r="U14" i="61"/>
  <c r="M14" i="61"/>
  <c r="W14" i="61"/>
  <c r="Y14" i="61"/>
  <c r="AA14" i="61"/>
  <c r="E7" i="61"/>
  <c r="G7" i="61"/>
  <c r="I7" i="61"/>
  <c r="K7" i="61"/>
  <c r="O7" i="61"/>
  <c r="Q7" i="61"/>
  <c r="S7" i="61"/>
  <c r="U7" i="61"/>
  <c r="M7" i="61"/>
  <c r="W7" i="61"/>
  <c r="Y7" i="61"/>
  <c r="AA7" i="61"/>
  <c r="E51" i="63"/>
  <c r="G51" i="63"/>
  <c r="I51" i="63"/>
  <c r="K51" i="63"/>
  <c r="M51" i="63"/>
  <c r="O51" i="63"/>
  <c r="Q51" i="63"/>
  <c r="S51" i="63"/>
  <c r="E14" i="63"/>
  <c r="G14" i="63"/>
  <c r="I14" i="63"/>
  <c r="K14" i="63"/>
  <c r="M14" i="63"/>
  <c r="O14" i="63"/>
  <c r="Q14" i="63"/>
  <c r="S14" i="63"/>
  <c r="E34" i="63"/>
  <c r="G34" i="63"/>
  <c r="I34" i="63"/>
  <c r="K34" i="63"/>
  <c r="M34" i="63"/>
  <c r="O34" i="63"/>
  <c r="Q34" i="63"/>
  <c r="S34" i="63"/>
  <c r="E22" i="63"/>
  <c r="G22" i="63"/>
  <c r="I22" i="63"/>
  <c r="K22" i="63"/>
  <c r="M22" i="63"/>
  <c r="O22" i="63"/>
  <c r="Q22" i="63"/>
  <c r="S22" i="63"/>
  <c r="E24" i="63"/>
  <c r="G24" i="63"/>
  <c r="I24" i="63"/>
  <c r="K24" i="63"/>
  <c r="M24" i="63"/>
  <c r="O24" i="63"/>
  <c r="Q24" i="63"/>
  <c r="S24" i="63"/>
  <c r="E28" i="63"/>
  <c r="G28" i="63"/>
  <c r="I28" i="63"/>
  <c r="K28" i="63"/>
  <c r="M28" i="63"/>
  <c r="O28" i="63"/>
  <c r="Q28" i="63"/>
  <c r="S28" i="63"/>
  <c r="E43" i="63"/>
  <c r="G43" i="63"/>
  <c r="I43" i="63"/>
  <c r="K43" i="63"/>
  <c r="M43" i="63"/>
  <c r="O43" i="63"/>
  <c r="Q43" i="63"/>
  <c r="S43" i="63"/>
  <c r="E37" i="63"/>
  <c r="G37" i="63"/>
  <c r="I37" i="63"/>
  <c r="K37" i="63"/>
  <c r="M37" i="63"/>
  <c r="O37" i="63"/>
  <c r="Q37" i="63"/>
  <c r="S37" i="63"/>
  <c r="E48" i="63"/>
  <c r="G48" i="63"/>
  <c r="I48" i="63"/>
  <c r="K48" i="63"/>
  <c r="M48" i="63"/>
  <c r="O48" i="63"/>
  <c r="Q48" i="63"/>
  <c r="S48" i="63"/>
  <c r="E40" i="63"/>
  <c r="G40" i="63"/>
  <c r="I40" i="63"/>
  <c r="K40" i="63"/>
  <c r="M40" i="63"/>
  <c r="O40" i="63"/>
  <c r="Q40" i="63"/>
  <c r="S40" i="63"/>
  <c r="E49" i="63"/>
  <c r="G49" i="63"/>
  <c r="I49" i="63"/>
  <c r="K49" i="63"/>
  <c r="M49" i="63"/>
  <c r="O49" i="63"/>
  <c r="Q49" i="63"/>
  <c r="S49" i="63"/>
  <c r="E7" i="63"/>
  <c r="G7" i="63"/>
  <c r="I7" i="63"/>
  <c r="K7" i="63"/>
  <c r="M7" i="63"/>
  <c r="O7" i="63"/>
  <c r="Q7" i="63"/>
  <c r="S7" i="63"/>
  <c r="E10" i="63"/>
  <c r="G10" i="63"/>
  <c r="I10" i="63"/>
  <c r="K10" i="63"/>
  <c r="M10" i="63"/>
  <c r="O10" i="63"/>
  <c r="Q10" i="63"/>
  <c r="S10" i="63"/>
  <c r="E19" i="63"/>
  <c r="G19" i="63"/>
  <c r="K19" i="63"/>
  <c r="M19" i="63"/>
  <c r="O19" i="63"/>
  <c r="Q19" i="63"/>
  <c r="S19" i="63"/>
  <c r="E6" i="63"/>
  <c r="G6" i="63"/>
  <c r="I6" i="63"/>
  <c r="K6" i="63"/>
  <c r="M6" i="63"/>
  <c r="O6" i="63"/>
  <c r="Q6" i="63"/>
  <c r="S6" i="63"/>
  <c r="E12" i="63"/>
  <c r="G12" i="63"/>
  <c r="I12" i="63"/>
  <c r="K12" i="63"/>
  <c r="M12" i="63"/>
  <c r="O12" i="63"/>
  <c r="Q12" i="63"/>
  <c r="S12" i="63"/>
  <c r="E26" i="63"/>
  <c r="G26" i="63"/>
  <c r="I26" i="63"/>
  <c r="K26" i="63"/>
  <c r="M26" i="63"/>
  <c r="O26" i="63"/>
  <c r="Q26" i="63"/>
  <c r="S26" i="63"/>
  <c r="E39" i="63"/>
  <c r="G39" i="63"/>
  <c r="I39" i="63"/>
  <c r="K39" i="63"/>
  <c r="M39" i="63"/>
  <c r="O39" i="63"/>
  <c r="Q39" i="63"/>
  <c r="S39" i="63"/>
  <c r="AB4" i="62" l="1"/>
  <c r="AB5" i="62"/>
  <c r="AB17" i="62"/>
  <c r="AB15" i="62"/>
  <c r="AB23" i="62"/>
  <c r="AG19" i="61"/>
  <c r="K17" i="67" s="1"/>
  <c r="AF19" i="61"/>
  <c r="J17" i="67" s="1"/>
  <c r="T33" i="63"/>
  <c r="AD5" i="59"/>
  <c r="AD16" i="60"/>
  <c r="K16" i="67"/>
  <c r="AD21" i="60"/>
  <c r="AD7" i="60"/>
  <c r="AD13" i="60"/>
  <c r="AD9" i="60"/>
  <c r="AD5" i="60"/>
  <c r="AD14" i="60"/>
  <c r="AD12" i="60"/>
  <c r="AD17" i="60"/>
  <c r="AD10" i="60"/>
  <c r="AD19" i="60"/>
  <c r="AD15" i="60"/>
  <c r="AD11" i="60"/>
  <c r="AD6" i="60"/>
  <c r="AB16" i="62"/>
  <c r="AD4" i="60"/>
  <c r="P17" i="68"/>
  <c r="AD8" i="60"/>
  <c r="AD18" i="60"/>
  <c r="AB8" i="61"/>
  <c r="O17" i="68"/>
  <c r="Q17" i="68"/>
  <c r="AB12" i="62"/>
  <c r="AD16" i="59"/>
  <c r="AD19" i="59"/>
  <c r="AD17" i="59"/>
  <c r="T50" i="63"/>
  <c r="T46" i="63"/>
  <c r="T44" i="63"/>
  <c r="T78" i="64"/>
  <c r="T79" i="64"/>
  <c r="T77" i="64"/>
  <c r="T80" i="64"/>
  <c r="T23" i="64"/>
  <c r="T75" i="64"/>
  <c r="T76" i="64"/>
  <c r="T59" i="64"/>
  <c r="T37" i="64"/>
  <c r="T49" i="64"/>
  <c r="T18" i="64"/>
  <c r="AB22" i="61"/>
  <c r="AB25" i="61"/>
  <c r="AB13" i="61"/>
  <c r="AB17" i="61"/>
  <c r="AB16" i="61"/>
  <c r="AB23" i="61"/>
  <c r="AB30" i="61"/>
  <c r="AB21" i="61"/>
  <c r="AB20" i="61"/>
  <c r="AB36" i="61"/>
  <c r="AB34" i="61"/>
  <c r="AB27" i="61"/>
  <c r="AB33" i="61"/>
  <c r="AB7" i="61"/>
  <c r="AB14" i="61"/>
  <c r="AB6" i="61"/>
  <c r="AB12" i="61"/>
  <c r="AB9" i="61"/>
  <c r="AB31" i="61"/>
  <c r="AB26" i="61"/>
  <c r="AB37" i="61"/>
  <c r="AB4" i="61"/>
  <c r="AB29" i="61"/>
  <c r="AB35" i="61"/>
  <c r="AB5" i="61"/>
  <c r="AB18" i="61"/>
  <c r="AB15" i="61"/>
  <c r="AB19" i="61"/>
  <c r="AB10" i="61"/>
  <c r="AB11" i="61"/>
  <c r="AB28" i="61"/>
  <c r="AB24" i="61"/>
  <c r="AD13" i="59"/>
  <c r="T14" i="64"/>
  <c r="T39" i="64"/>
  <c r="T71" i="64"/>
  <c r="T8" i="64"/>
  <c r="T24" i="64"/>
  <c r="T38" i="64"/>
  <c r="T20" i="64"/>
  <c r="T44" i="64"/>
  <c r="T35" i="63"/>
  <c r="T36" i="63"/>
  <c r="T41" i="63"/>
  <c r="AB14" i="62"/>
  <c r="AG14" i="62"/>
  <c r="K12" i="68" s="1"/>
  <c r="AG15" i="62"/>
  <c r="K13" i="68" s="1"/>
  <c r="AB11" i="62"/>
  <c r="AF15" i="62"/>
  <c r="J13" i="68" s="1"/>
  <c r="AB25" i="62"/>
  <c r="T27" i="63"/>
  <c r="T16" i="63"/>
  <c r="T20" i="63"/>
  <c r="T17" i="63"/>
  <c r="T30" i="63"/>
  <c r="T60" i="64"/>
  <c r="T72" i="64"/>
  <c r="T40" i="64"/>
  <c r="T48" i="64"/>
  <c r="T19" i="64"/>
  <c r="T11" i="64"/>
  <c r="T7" i="64"/>
  <c r="T10" i="64"/>
  <c r="T22" i="64"/>
  <c r="T28" i="64"/>
  <c r="T5" i="64"/>
  <c r="T66" i="64"/>
  <c r="T56" i="64"/>
  <c r="T42" i="64"/>
  <c r="T13" i="64"/>
  <c r="T27" i="64"/>
  <c r="T29" i="64"/>
  <c r="T4" i="64"/>
  <c r="T17" i="64"/>
  <c r="T54" i="64"/>
  <c r="T50" i="64"/>
  <c r="T63" i="64"/>
  <c r="T57" i="64"/>
  <c r="T35" i="64"/>
  <c r="T12" i="64"/>
  <c r="T21" i="64"/>
  <c r="AF15" i="61"/>
  <c r="J13" i="67" s="1"/>
  <c r="AE19" i="61"/>
  <c r="I17" i="67" s="1"/>
  <c r="AB7" i="62"/>
  <c r="I17" i="68"/>
  <c r="AB24" i="62"/>
  <c r="AB21" i="62"/>
  <c r="AB26" i="62"/>
  <c r="AB8" i="62"/>
  <c r="AB9" i="62"/>
  <c r="AB10" i="62"/>
  <c r="AB22" i="62"/>
  <c r="AB19" i="62"/>
  <c r="AB13" i="62"/>
  <c r="AB27" i="62"/>
  <c r="AB28" i="62"/>
  <c r="AB6" i="62"/>
  <c r="AB20" i="62"/>
  <c r="AB18" i="62"/>
  <c r="AI19" i="59"/>
  <c r="Q17" i="67" s="1"/>
  <c r="AD23" i="59"/>
  <c r="AD24" i="59"/>
  <c r="AD28" i="59"/>
  <c r="AD8" i="59"/>
  <c r="AD21" i="59"/>
  <c r="T46" i="64"/>
  <c r="T47" i="64"/>
  <c r="T73" i="64"/>
  <c r="T52" i="64"/>
  <c r="T58" i="64"/>
  <c r="T36" i="64"/>
  <c r="T67" i="64"/>
  <c r="T9" i="64"/>
  <c r="T55" i="64"/>
  <c r="T34" i="64"/>
  <c r="T25" i="64"/>
  <c r="T68" i="64"/>
  <c r="T69" i="64"/>
  <c r="T30" i="64"/>
  <c r="T41" i="64"/>
  <c r="T65" i="64"/>
  <c r="T15" i="64"/>
  <c r="T45" i="64"/>
  <c r="T26" i="64"/>
  <c r="T31" i="64"/>
  <c r="T62" i="64"/>
  <c r="T51" i="64"/>
  <c r="T33" i="64"/>
  <c r="T53" i="64"/>
  <c r="T6" i="64"/>
  <c r="T32" i="64"/>
  <c r="T61" i="64"/>
  <c r="T74" i="64"/>
  <c r="T70" i="64"/>
  <c r="T16" i="64"/>
  <c r="AD12" i="59"/>
  <c r="AD10" i="59"/>
  <c r="AG19" i="59"/>
  <c r="O17" i="67" s="1"/>
  <c r="AD27" i="59"/>
  <c r="AH19" i="59"/>
  <c r="P17" i="67" s="1"/>
  <c r="AD25" i="59"/>
  <c r="AD20" i="59"/>
  <c r="AD11" i="59"/>
  <c r="AD15" i="59"/>
  <c r="AD7" i="59"/>
  <c r="AD6" i="59"/>
  <c r="AD22" i="59"/>
  <c r="AD26" i="59"/>
  <c r="AD4" i="59"/>
  <c r="AD18" i="59"/>
  <c r="AD9" i="59"/>
  <c r="AD14" i="59"/>
  <c r="AF14" i="62"/>
  <c r="J12" i="68" s="1"/>
  <c r="AB32" i="61"/>
  <c r="AG15" i="61"/>
  <c r="K13" i="67" s="1"/>
  <c r="AG14" i="61"/>
  <c r="K12" i="67" s="1"/>
  <c r="AF14" i="61"/>
  <c r="J12" i="67" s="1"/>
  <c r="AD20" i="60"/>
  <c r="AD22" i="60"/>
  <c r="T64" i="64"/>
  <c r="T31" i="63"/>
  <c r="T47" i="63"/>
  <c r="T8" i="63"/>
  <c r="T5" i="63"/>
  <c r="T39" i="63"/>
  <c r="T4" i="63"/>
  <c r="T11" i="63"/>
  <c r="T9" i="63"/>
  <c r="T32" i="63"/>
  <c r="T25" i="63"/>
  <c r="T21" i="63"/>
  <c r="T23" i="63"/>
  <c r="T40" i="63"/>
  <c r="T18" i="63"/>
  <c r="T13" i="63"/>
  <c r="T45" i="63"/>
  <c r="T42" i="63"/>
  <c r="T38" i="63"/>
  <c r="T15" i="63"/>
  <c r="T29" i="63"/>
  <c r="T34" i="63"/>
  <c r="T43" i="63"/>
  <c r="T49" i="63"/>
  <c r="T19" i="63"/>
  <c r="T22" i="63"/>
  <c r="T6" i="63"/>
  <c r="T37" i="63"/>
  <c r="T14" i="63"/>
  <c r="T7" i="63"/>
  <c r="T28" i="63"/>
  <c r="T26" i="63"/>
  <c r="T48" i="63"/>
  <c r="T12" i="63"/>
  <c r="T10" i="63"/>
  <c r="T24" i="63"/>
  <c r="T51" i="63"/>
  <c r="AH8" i="60" l="1"/>
  <c r="P6" i="68" s="1"/>
  <c r="AI8" i="60"/>
  <c r="Q6" i="68" s="1"/>
  <c r="AH9" i="60"/>
  <c r="P7" i="68" s="1"/>
  <c r="AI9" i="60"/>
  <c r="Q7" i="68" s="1"/>
  <c r="AG9" i="60"/>
  <c r="O7" i="68" s="1"/>
  <c r="AH9" i="59"/>
  <c r="P7" i="67" s="1"/>
  <c r="AI9" i="59"/>
  <c r="Q7" i="67" s="1"/>
  <c r="AG9" i="59"/>
  <c r="O7" i="67" s="1"/>
  <c r="AJ8" i="59"/>
  <c r="R6" i="67" s="1"/>
  <c r="AJ9" i="59"/>
  <c r="R7" i="67" s="1"/>
  <c r="X9" i="63"/>
  <c r="D7" i="67" s="1"/>
  <c r="AH7" i="59"/>
  <c r="P5" i="67" s="1"/>
  <c r="AI7" i="59"/>
  <c r="Q5" i="67" s="1"/>
  <c r="AI8" i="59"/>
  <c r="Q6" i="67" s="1"/>
  <c r="AG8" i="59"/>
  <c r="O6" i="67" s="1"/>
  <c r="AG7" i="59"/>
  <c r="O5" i="67" s="1"/>
  <c r="AJ7" i="59"/>
  <c r="R5" i="67" s="1"/>
  <c r="AH8" i="59"/>
  <c r="P6" i="67" s="1"/>
  <c r="AG8" i="60"/>
  <c r="O6" i="68" s="1"/>
  <c r="AJ7" i="60"/>
  <c r="R5" i="68" s="1"/>
  <c r="AI7" i="60"/>
  <c r="Q5" i="68" s="1"/>
  <c r="AH7" i="60"/>
  <c r="P5" i="68" s="1"/>
  <c r="AG7" i="60"/>
  <c r="O5" i="68" s="1"/>
  <c r="AJ9" i="60"/>
  <c r="R7" i="68" s="1"/>
  <c r="AJ8" i="60"/>
  <c r="R6" i="68" s="1"/>
  <c r="AG7" i="62"/>
  <c r="K5" i="68" s="1"/>
  <c r="AE8" i="62"/>
  <c r="I6" i="68" s="1"/>
  <c r="AH9" i="62"/>
  <c r="L7" i="68" s="1"/>
  <c r="X9" i="64"/>
  <c r="D7" i="68" s="1"/>
  <c r="W7" i="64"/>
  <c r="C5" i="68" s="1"/>
  <c r="Z8" i="64"/>
  <c r="F6" i="68" s="1"/>
  <c r="AH7" i="62"/>
  <c r="L5" i="68" s="1"/>
  <c r="AF8" i="62"/>
  <c r="J6" i="68" s="1"/>
  <c r="AG8" i="62"/>
  <c r="K6" i="68" s="1"/>
  <c r="AE7" i="62"/>
  <c r="I5" i="68" s="1"/>
  <c r="AH8" i="62"/>
  <c r="L6" i="68" s="1"/>
  <c r="AE9" i="62"/>
  <c r="I7" i="68" s="1"/>
  <c r="AF9" i="62"/>
  <c r="J7" i="68" s="1"/>
  <c r="AG9" i="62"/>
  <c r="K7" i="68" s="1"/>
  <c r="AF7" i="62"/>
  <c r="J5" i="68" s="1"/>
  <c r="Y9" i="64"/>
  <c r="E7" i="68" s="1"/>
  <c r="Z9" i="64"/>
  <c r="F7" i="68" s="1"/>
  <c r="X7" i="64"/>
  <c r="D5" i="68" s="1"/>
  <c r="W9" i="64"/>
  <c r="C7" i="68" s="1"/>
  <c r="Y7" i="64"/>
  <c r="E5" i="68" s="1"/>
  <c r="Z7" i="64"/>
  <c r="F5" i="68" s="1"/>
  <c r="W8" i="64"/>
  <c r="C6" i="68" s="1"/>
  <c r="X8" i="64"/>
  <c r="D6" i="68" s="1"/>
  <c r="Y8" i="64"/>
  <c r="E6" i="68" s="1"/>
  <c r="AF9" i="61"/>
  <c r="J7" i="67" s="1"/>
  <c r="AG9" i="61"/>
  <c r="K7" i="67" s="1"/>
  <c r="AF8" i="61"/>
  <c r="J6" i="67" s="1"/>
  <c r="AG8" i="61"/>
  <c r="K6" i="67" s="1"/>
  <c r="AE8" i="61"/>
  <c r="I6" i="67" s="1"/>
  <c r="AE9" i="61"/>
  <c r="I7" i="67" s="1"/>
  <c r="AF7" i="61"/>
  <c r="J5" i="67" s="1"/>
  <c r="AG7" i="61"/>
  <c r="K5" i="67" s="1"/>
  <c r="AE7" i="61"/>
  <c r="I5" i="67" s="1"/>
  <c r="AH8" i="61"/>
  <c r="L6" i="67" s="1"/>
  <c r="AH7" i="61"/>
  <c r="L5" i="67" s="1"/>
  <c r="AH9" i="61"/>
  <c r="L7" i="67" s="1"/>
  <c r="Y8" i="63"/>
  <c r="E6" i="67" s="1"/>
  <c r="Y9" i="63"/>
  <c r="E7" i="67" s="1"/>
  <c r="X7" i="63"/>
  <c r="D5" i="67" s="1"/>
  <c r="W9" i="63"/>
  <c r="C7" i="67" s="1"/>
  <c r="Z7" i="63"/>
  <c r="F5" i="67" s="1"/>
  <c r="X8" i="63"/>
  <c r="D6" i="67" s="1"/>
  <c r="Y7" i="63"/>
  <c r="E5" i="67" s="1"/>
  <c r="Z8" i="63"/>
  <c r="F6" i="67" s="1"/>
  <c r="Z9" i="63"/>
  <c r="F7" i="67" s="1"/>
  <c r="W7" i="63"/>
  <c r="C5" i="67" s="1"/>
  <c r="W8" i="63"/>
  <c r="C6" i="67" s="1"/>
</calcChain>
</file>

<file path=xl/sharedStrings.xml><?xml version="1.0" encoding="utf-8"?>
<sst xmlns="http://schemas.openxmlformats.org/spreadsheetml/2006/main" count="1916" uniqueCount="589">
  <si>
    <t>50 m</t>
  </si>
  <si>
    <t>50 haies</t>
  </si>
  <si>
    <t>600 m marche</t>
  </si>
  <si>
    <t>Perf.</t>
  </si>
  <si>
    <t>Pts</t>
  </si>
  <si>
    <t>Longueur</t>
  </si>
  <si>
    <t>Triple bond</t>
  </si>
  <si>
    <t>MB</t>
  </si>
  <si>
    <t>Anneau</t>
  </si>
  <si>
    <t>60 m</t>
  </si>
  <si>
    <t>120 m</t>
  </si>
  <si>
    <t>1000 m</t>
  </si>
  <si>
    <t>Hauteur</t>
  </si>
  <si>
    <t>Triple Saut</t>
  </si>
  <si>
    <t>Perche</t>
  </si>
  <si>
    <t>1KM  marche</t>
  </si>
  <si>
    <t>Poids</t>
  </si>
  <si>
    <t>Disque</t>
  </si>
  <si>
    <t>Javelot</t>
  </si>
  <si>
    <t>Marteau</t>
  </si>
  <si>
    <t>PTS</t>
  </si>
  <si>
    <t>300 m</t>
  </si>
  <si>
    <t>500 m</t>
  </si>
  <si>
    <t>600 m</t>
  </si>
  <si>
    <t>500 marche</t>
  </si>
  <si>
    <t>600 marche</t>
  </si>
  <si>
    <t>Triple saut</t>
  </si>
  <si>
    <t>Balles</t>
  </si>
  <si>
    <t>50 m H.</t>
  </si>
  <si>
    <t>1 km marche</t>
  </si>
  <si>
    <t>Ballonde</t>
  </si>
  <si>
    <t>2000 m</t>
  </si>
  <si>
    <t>2 km marche</t>
  </si>
  <si>
    <t>LONGUEUR</t>
  </si>
  <si>
    <t>T.S.</t>
  </si>
  <si>
    <t>HAUTEUR</t>
  </si>
  <si>
    <t>PERCHE</t>
  </si>
  <si>
    <t>POIDS</t>
  </si>
  <si>
    <t>DISQUE</t>
  </si>
  <si>
    <t>JAVELOT</t>
  </si>
  <si>
    <t>MARTEAU</t>
  </si>
  <si>
    <t>80 m H.</t>
  </si>
  <si>
    <t xml:space="preserve">Marteau </t>
  </si>
  <si>
    <t>80 m</t>
  </si>
  <si>
    <t>60 m H.</t>
  </si>
  <si>
    <t>150 m</t>
  </si>
  <si>
    <t>3000 m</t>
  </si>
  <si>
    <t>3 km marche</t>
  </si>
  <si>
    <t>80 m H</t>
  </si>
  <si>
    <t>100 m H.</t>
  </si>
  <si>
    <t>100 m</t>
  </si>
  <si>
    <t>200 m</t>
  </si>
  <si>
    <t>320 m H</t>
  </si>
  <si>
    <t>400 m</t>
  </si>
  <si>
    <t>400 m H</t>
  </si>
  <si>
    <t>800 m</t>
  </si>
  <si>
    <t>1500 m</t>
  </si>
  <si>
    <t>5000 m</t>
  </si>
  <si>
    <t>1500 steeple</t>
  </si>
  <si>
    <t>3000 steeple</t>
  </si>
  <si>
    <t>5 km marche</t>
  </si>
  <si>
    <t>110 m H.</t>
  </si>
  <si>
    <t>Moustiques Masculins</t>
  </si>
  <si>
    <t>Prenom</t>
  </si>
  <si>
    <t>Club</t>
  </si>
  <si>
    <t>Athlète</t>
  </si>
  <si>
    <t>Total</t>
  </si>
  <si>
    <t>Moustiques Féminines</t>
  </si>
  <si>
    <t>Nom</t>
  </si>
  <si>
    <t>Poussines</t>
  </si>
  <si>
    <t>Poussins</t>
  </si>
  <si>
    <t>Benjamines</t>
  </si>
  <si>
    <t>Benjamins</t>
  </si>
  <si>
    <t>ADMEZIEM</t>
  </si>
  <si>
    <t>Léana</t>
  </si>
  <si>
    <t>BMSA</t>
  </si>
  <si>
    <t>AISSA</t>
  </si>
  <si>
    <t>Leila</t>
  </si>
  <si>
    <t>AKON ABE</t>
  </si>
  <si>
    <t>Keziyah</t>
  </si>
  <si>
    <t>BALAGHY</t>
  </si>
  <si>
    <t>Hodfyfa</t>
  </si>
  <si>
    <t>BARBOSA VICENTE DA VEIGA</t>
  </si>
  <si>
    <t>Noah</t>
  </si>
  <si>
    <t>BAZOUCHE</t>
  </si>
  <si>
    <t>Ayden</t>
  </si>
  <si>
    <t>BEKHTI</t>
  </si>
  <si>
    <t>Aïssam</t>
  </si>
  <si>
    <t>CETIN</t>
  </si>
  <si>
    <t>Ayaz</t>
  </si>
  <si>
    <t>DIANKA</t>
  </si>
  <si>
    <t>Rahma</t>
  </si>
  <si>
    <t>FEZZANI</t>
  </si>
  <si>
    <t>Mohamed</t>
  </si>
  <si>
    <t>HENRY LUBIN</t>
  </si>
  <si>
    <t>J'Shay</t>
  </si>
  <si>
    <t>JOSEPH</t>
  </si>
  <si>
    <t>Mylan</t>
  </si>
  <si>
    <t>NGUYEN</t>
  </si>
  <si>
    <t>Melvin</t>
  </si>
  <si>
    <t>OUASTE</t>
  </si>
  <si>
    <t>Yassine</t>
  </si>
  <si>
    <t>TANDIA</t>
  </si>
  <si>
    <t>Youssouf</t>
  </si>
  <si>
    <t>YAHIAOUI</t>
  </si>
  <si>
    <t>Jalil</t>
  </si>
  <si>
    <t>BERANGER</t>
  </si>
  <si>
    <t>James</t>
  </si>
  <si>
    <t>BOUCHAREB</t>
  </si>
  <si>
    <t>Younes</t>
  </si>
  <si>
    <t>Salih</t>
  </si>
  <si>
    <t>HOVOR</t>
  </si>
  <si>
    <t>Dyana</t>
  </si>
  <si>
    <t>Nassim</t>
  </si>
  <si>
    <t>Binta</t>
  </si>
  <si>
    <t>CAMARA</t>
  </si>
  <si>
    <t>Fadima</t>
  </si>
  <si>
    <t>Enzo</t>
  </si>
  <si>
    <t>Ethan</t>
  </si>
  <si>
    <t>LANOIS</t>
  </si>
  <si>
    <t>Amélie</t>
  </si>
  <si>
    <t>PULENTHIRAN</t>
  </si>
  <si>
    <t>Thamilenthy</t>
  </si>
  <si>
    <t>ABDUL HAMEED</t>
  </si>
  <si>
    <t>Nisma</t>
  </si>
  <si>
    <t>CISSE</t>
  </si>
  <si>
    <t>Lou</t>
  </si>
  <si>
    <t>BOMOU</t>
  </si>
  <si>
    <t>Mayssa</t>
  </si>
  <si>
    <t>LOPEZ</t>
  </si>
  <si>
    <t>Manel</t>
  </si>
  <si>
    <t>DIARA</t>
  </si>
  <si>
    <t>Meydina</t>
  </si>
  <si>
    <t>CHIKHI</t>
  </si>
  <si>
    <t>Ryad</t>
  </si>
  <si>
    <t>KALEMBA DIDIA</t>
  </si>
  <si>
    <t>Owen</t>
  </si>
  <si>
    <t>DIALLO</t>
  </si>
  <si>
    <t>Salya</t>
  </si>
  <si>
    <t>KEBET</t>
  </si>
  <si>
    <t>Aymen</t>
  </si>
  <si>
    <t>BANDJA TCHOUBAN</t>
  </si>
  <si>
    <t>Marc-Aurel</t>
  </si>
  <si>
    <t>REID JOASSAINT</t>
  </si>
  <si>
    <t>Deelyonn</t>
  </si>
  <si>
    <t>Yacine</t>
  </si>
  <si>
    <t>NEGRITE</t>
  </si>
  <si>
    <t>Kayssane</t>
  </si>
  <si>
    <t>BOISROND</t>
  </si>
  <si>
    <t>Aro</t>
  </si>
  <si>
    <t>EYOUM LOBE</t>
  </si>
  <si>
    <t>Jemea Amine</t>
  </si>
  <si>
    <t>DIMINIARD</t>
  </si>
  <si>
    <t>LADCHUMIKANTHAN</t>
  </si>
  <si>
    <t>Jegandan</t>
  </si>
  <si>
    <t>OUHADDAD</t>
  </si>
  <si>
    <t>Alyssa</t>
  </si>
  <si>
    <t>ADEYINKA</t>
  </si>
  <si>
    <t>Felicite  Adejoke</t>
  </si>
  <si>
    <t>FAKIRI</t>
  </si>
  <si>
    <t>Arine</t>
  </si>
  <si>
    <t>GILLOT</t>
  </si>
  <si>
    <t>Liam</t>
  </si>
  <si>
    <t>Aaron</t>
  </si>
  <si>
    <t>BOUBETRA</t>
  </si>
  <si>
    <t>Badreddine</t>
  </si>
  <si>
    <t>Lina</t>
  </si>
  <si>
    <t>GOLGER</t>
  </si>
  <si>
    <t>Maeline</t>
  </si>
  <si>
    <t>DRAIDI</t>
  </si>
  <si>
    <t>Maya</t>
  </si>
  <si>
    <t>BENYAHIA</t>
  </si>
  <si>
    <t>Chahine</t>
  </si>
  <si>
    <t>ABDO</t>
  </si>
  <si>
    <t>ADAMCZYK</t>
  </si>
  <si>
    <t>Imane</t>
  </si>
  <si>
    <t>TAC</t>
  </si>
  <si>
    <t xml:space="preserve">AKROUR </t>
  </si>
  <si>
    <t>Assia</t>
  </si>
  <si>
    <t>BANDEIRA</t>
  </si>
  <si>
    <t>Inaya</t>
  </si>
  <si>
    <t>BRACMORT</t>
  </si>
  <si>
    <t>Andréa</t>
  </si>
  <si>
    <t>CHERAD</t>
  </si>
  <si>
    <t>Inès</t>
  </si>
  <si>
    <t>DERROU</t>
  </si>
  <si>
    <t>Hanya</t>
  </si>
  <si>
    <t>FERREIRA</t>
  </si>
  <si>
    <t>Lydia</t>
  </si>
  <si>
    <t xml:space="preserve">LUCIEN </t>
  </si>
  <si>
    <t>Rebecca</t>
  </si>
  <si>
    <t>MAMA</t>
  </si>
  <si>
    <t>Ayleen</t>
  </si>
  <si>
    <t>DIARRASSOUBA</t>
  </si>
  <si>
    <t>Kadidja</t>
  </si>
  <si>
    <t>DRIF</t>
  </si>
  <si>
    <t>TCHENWO</t>
  </si>
  <si>
    <t>Véronique</t>
  </si>
  <si>
    <t>Liham</t>
  </si>
  <si>
    <t>CHETTY</t>
  </si>
  <si>
    <t>GHAZI</t>
  </si>
  <si>
    <t>Ismaïl</t>
  </si>
  <si>
    <t>OUALI</t>
  </si>
  <si>
    <t>Amasten</t>
  </si>
  <si>
    <t xml:space="preserve">MOUADI </t>
  </si>
  <si>
    <t>Adel</t>
  </si>
  <si>
    <t>NEE</t>
  </si>
  <si>
    <t>HARRACHE</t>
  </si>
  <si>
    <t>Kylian</t>
  </si>
  <si>
    <t>BROUH</t>
  </si>
  <si>
    <t>Axel Nathan</t>
  </si>
  <si>
    <t>REKHIS</t>
  </si>
  <si>
    <t>Maxence</t>
  </si>
  <si>
    <t>TOMA</t>
  </si>
  <si>
    <t>Lucas</t>
  </si>
  <si>
    <t>Selma</t>
  </si>
  <si>
    <t>Mia</t>
  </si>
  <si>
    <t>GRAVELOT</t>
  </si>
  <si>
    <t>Marley</t>
  </si>
  <si>
    <t>Andrea</t>
  </si>
  <si>
    <t>NDAMA</t>
  </si>
  <si>
    <t>Olivia</t>
  </si>
  <si>
    <t>Raphaëlle</t>
  </si>
  <si>
    <t>Salim</t>
  </si>
  <si>
    <t>Aden</t>
  </si>
  <si>
    <t>Haroune</t>
  </si>
  <si>
    <t>GARCIA</t>
  </si>
  <si>
    <t>Nicolas</t>
  </si>
  <si>
    <t>ZEINOUN</t>
  </si>
  <si>
    <t>Djibril</t>
  </si>
  <si>
    <t>BIBI</t>
  </si>
  <si>
    <t>D'HENRY</t>
  </si>
  <si>
    <t>Izaïs</t>
  </si>
  <si>
    <t>DJAPA YOUMENI</t>
  </si>
  <si>
    <t>Audrey</t>
  </si>
  <si>
    <t>JAMMEH</t>
  </si>
  <si>
    <t>Hana</t>
  </si>
  <si>
    <t>LE GOFF</t>
  </si>
  <si>
    <t>Lauryne</t>
  </si>
  <si>
    <t>MAHI</t>
  </si>
  <si>
    <t>Aïda</t>
  </si>
  <si>
    <t>MOUMENE</t>
  </si>
  <si>
    <t>Farah</t>
  </si>
  <si>
    <t>WILLIAM</t>
  </si>
  <si>
    <t>Janaelle</t>
  </si>
  <si>
    <t>AIT MEHREZ</t>
  </si>
  <si>
    <t>Anis</t>
  </si>
  <si>
    <t>ALDIC</t>
  </si>
  <si>
    <t>Demir</t>
  </si>
  <si>
    <t>Thomas</t>
  </si>
  <si>
    <t>SEBIANE</t>
  </si>
  <si>
    <t>VIGNERON</t>
  </si>
  <si>
    <t>Quentin</t>
  </si>
  <si>
    <t>BOHLI</t>
  </si>
  <si>
    <t>LGA</t>
  </si>
  <si>
    <t>LAWSON</t>
  </si>
  <si>
    <t xml:space="preserve">SABAN </t>
  </si>
  <si>
    <t>DHIEDHIOU</t>
  </si>
  <si>
    <t xml:space="preserve">MAC GINLEY </t>
  </si>
  <si>
    <t>ZAKINE</t>
  </si>
  <si>
    <t>SAYED AHMED</t>
  </si>
  <si>
    <t>BAMBERG</t>
  </si>
  <si>
    <t>DJADAOUI</t>
  </si>
  <si>
    <t>SAKHO</t>
  </si>
  <si>
    <t>ALLAM</t>
  </si>
  <si>
    <t xml:space="preserve">SAIDANI </t>
  </si>
  <si>
    <t>OUADAH</t>
  </si>
  <si>
    <t>CORNIL</t>
  </si>
  <si>
    <t xml:space="preserve">DEMIR </t>
  </si>
  <si>
    <t>BONHOMME</t>
  </si>
  <si>
    <t>GUYER</t>
  </si>
  <si>
    <t>HADJI</t>
  </si>
  <si>
    <t>Penda</t>
  </si>
  <si>
    <t>SDUS</t>
  </si>
  <si>
    <t>OUEDRHIRI</t>
  </si>
  <si>
    <t>Mae</t>
  </si>
  <si>
    <t>BURGIN</t>
  </si>
  <si>
    <t>Aylana</t>
  </si>
  <si>
    <t>Nour</t>
  </si>
  <si>
    <t>MATIP</t>
  </si>
  <si>
    <t>Francesca Pharell</t>
  </si>
  <si>
    <t>Thais</t>
  </si>
  <si>
    <t>GHOUILEM</t>
  </si>
  <si>
    <t>Smail</t>
  </si>
  <si>
    <t>SEBASTIAO CASANLI</t>
  </si>
  <si>
    <t>Jaden</t>
  </si>
  <si>
    <t>BAMBA BURGIN</t>
  </si>
  <si>
    <t>Siyah</t>
  </si>
  <si>
    <t>KAMERUN TCHOUMBA</t>
  </si>
  <si>
    <t>Karmene</t>
  </si>
  <si>
    <t>SINEUX AJLILI</t>
  </si>
  <si>
    <t>BELAIB</t>
  </si>
  <si>
    <t>Façal</t>
  </si>
  <si>
    <t>BOCQUEL</t>
  </si>
  <si>
    <t>Milan</t>
  </si>
  <si>
    <t>Kaba</t>
  </si>
  <si>
    <t>KABEYA TSHIBANGU</t>
  </si>
  <si>
    <t>Elia</t>
  </si>
  <si>
    <t>PROD'HOMME</t>
  </si>
  <si>
    <t>SANGARE</t>
  </si>
  <si>
    <t>Mahdi</t>
  </si>
  <si>
    <t>BRUNIE</t>
  </si>
  <si>
    <t>Romane</t>
  </si>
  <si>
    <t>CMAA</t>
  </si>
  <si>
    <t>KOUOSSA</t>
  </si>
  <si>
    <t>Blanchelvie</t>
  </si>
  <si>
    <t>KAMBOU</t>
  </si>
  <si>
    <t>David</t>
  </si>
  <si>
    <t>LUYELOLA MIKAYILU</t>
  </si>
  <si>
    <t>Kellycia</t>
  </si>
  <si>
    <t>EL GANNOUNI</t>
  </si>
  <si>
    <t>Lily-Nour</t>
  </si>
  <si>
    <t>CVETANOVSKI</t>
  </si>
  <si>
    <t>Eva</t>
  </si>
  <si>
    <t>FOFANA</t>
  </si>
  <si>
    <t>Melo Fatoumata</t>
  </si>
  <si>
    <t>Alicia</t>
  </si>
  <si>
    <t>GUILLAS</t>
  </si>
  <si>
    <t>Elias</t>
  </si>
  <si>
    <t>CIBOT MORENO</t>
  </si>
  <si>
    <t>Oscar</t>
  </si>
  <si>
    <t>DIABY</t>
  </si>
  <si>
    <t>CUSTOS</t>
  </si>
  <si>
    <t>Layanah</t>
  </si>
  <si>
    <t>OUKACHEBI</t>
  </si>
  <si>
    <t>Abderahim</t>
  </si>
  <si>
    <t>Terence</t>
  </si>
  <si>
    <t>NAILI</t>
  </si>
  <si>
    <t>Sara</t>
  </si>
  <si>
    <t>CAMARA DAVID</t>
  </si>
  <si>
    <t>Diadou</t>
  </si>
  <si>
    <t>KHALLADI</t>
  </si>
  <si>
    <t>Lilya</t>
  </si>
  <si>
    <t>BOGAVAC</t>
  </si>
  <si>
    <t>Timotie</t>
  </si>
  <si>
    <t>DJAFRI</t>
  </si>
  <si>
    <t>KEITA</t>
  </si>
  <si>
    <t>GOMES</t>
  </si>
  <si>
    <t>Mayelane</t>
  </si>
  <si>
    <t>GIOLITTI</t>
  </si>
  <si>
    <t>Antoine</t>
  </si>
  <si>
    <t>BA FARGES</t>
  </si>
  <si>
    <t>Nino</t>
  </si>
  <si>
    <t>KONATE</t>
  </si>
  <si>
    <t>Kaïs</t>
  </si>
  <si>
    <t>CAZIN</t>
  </si>
  <si>
    <t>Alexis</t>
  </si>
  <si>
    <t>KHOUMA</t>
  </si>
  <si>
    <t>Ismael</t>
  </si>
  <si>
    <t>BAKAYOKO</t>
  </si>
  <si>
    <t>Adjara</t>
  </si>
  <si>
    <t>BOUZELMAT VERHULST</t>
  </si>
  <si>
    <t>Djanis</t>
  </si>
  <si>
    <t>PARET LITOLFF</t>
  </si>
  <si>
    <t>Adrien</t>
  </si>
  <si>
    <t>MARLANGE</t>
  </si>
  <si>
    <t>Nathan</t>
  </si>
  <si>
    <t>VARELA TEJADA</t>
  </si>
  <si>
    <t>Martin David</t>
  </si>
  <si>
    <t>AKRONG</t>
  </si>
  <si>
    <t>CHARFEDDINE</t>
  </si>
  <si>
    <t>Wael</t>
  </si>
  <si>
    <t>BOURARACH</t>
  </si>
  <si>
    <t>Khawla</t>
  </si>
  <si>
    <t>Lila</t>
  </si>
  <si>
    <t>ALI YERIMA</t>
  </si>
  <si>
    <t>Aaliyah</t>
  </si>
  <si>
    <t>Soraya</t>
  </si>
  <si>
    <t>Awa</t>
  </si>
  <si>
    <t>Imran</t>
  </si>
  <si>
    <t>Dave</t>
  </si>
  <si>
    <t>Leidwig</t>
  </si>
  <si>
    <t>Aissatou</t>
  </si>
  <si>
    <t>Mila</t>
  </si>
  <si>
    <t>Franck</t>
  </si>
  <si>
    <t>Kassim</t>
  </si>
  <si>
    <t>Stecy</t>
  </si>
  <si>
    <t>Ahmed</t>
  </si>
  <si>
    <t>Tesnym</t>
  </si>
  <si>
    <t>Sofiane</t>
  </si>
  <si>
    <t>Nahil</t>
  </si>
  <si>
    <t>Lyam</t>
  </si>
  <si>
    <t>Mahira</t>
  </si>
  <si>
    <t>Leni</t>
  </si>
  <si>
    <t>Rafael</t>
  </si>
  <si>
    <t>Sarah</t>
  </si>
  <si>
    <t>Thalya</t>
  </si>
  <si>
    <t>Nelya</t>
  </si>
  <si>
    <t>Meziane</t>
  </si>
  <si>
    <t>Prénom</t>
  </si>
  <si>
    <t>Rang</t>
  </si>
  <si>
    <t>Perf</t>
  </si>
  <si>
    <t>Epreuve</t>
  </si>
  <si>
    <t>Epreuves</t>
  </si>
  <si>
    <t>Champions quadrathlon</t>
  </si>
  <si>
    <t>Champions par épreuve</t>
  </si>
  <si>
    <t>Moustiques Filles</t>
  </si>
  <si>
    <t>Moustiques Garçons</t>
  </si>
  <si>
    <t>ASSIM</t>
  </si>
  <si>
    <t>Kelya</t>
  </si>
  <si>
    <t>NLSA</t>
  </si>
  <si>
    <t>BEJAOUI</t>
  </si>
  <si>
    <t>Maissa</t>
  </si>
  <si>
    <t>CARMASOL</t>
  </si>
  <si>
    <t>Louane</t>
  </si>
  <si>
    <t>MOKRANE</t>
  </si>
  <si>
    <t>Sahna</t>
  </si>
  <si>
    <t>ARAB</t>
  </si>
  <si>
    <t>Nadia</t>
  </si>
  <si>
    <t>ARBIB</t>
  </si>
  <si>
    <t>Hind</t>
  </si>
  <si>
    <t>BELHOUL</t>
  </si>
  <si>
    <t>Anais</t>
  </si>
  <si>
    <t>Aicha</t>
  </si>
  <si>
    <t>Maimouna</t>
  </si>
  <si>
    <t>SIEWE BALLUMBROSIO</t>
  </si>
  <si>
    <t>Hidaya</t>
  </si>
  <si>
    <t>ALILI</t>
  </si>
  <si>
    <t>Ranime Malika</t>
  </si>
  <si>
    <t>Nada</t>
  </si>
  <si>
    <t>Marissa</t>
  </si>
  <si>
    <t>BENSABER</t>
  </si>
  <si>
    <t>Aliya</t>
  </si>
  <si>
    <t>BOUALLAGA</t>
  </si>
  <si>
    <t>DIEME</t>
  </si>
  <si>
    <t>Thiane</t>
  </si>
  <si>
    <t>DRAME</t>
  </si>
  <si>
    <t>HAMZA</t>
  </si>
  <si>
    <t>Hajar</t>
  </si>
  <si>
    <t>LIMA</t>
  </si>
  <si>
    <t>MEDJANE</t>
  </si>
  <si>
    <t>Tessa</t>
  </si>
  <si>
    <t>SELLILA</t>
  </si>
  <si>
    <t>Alysson</t>
  </si>
  <si>
    <t>SOUFI</t>
  </si>
  <si>
    <t>HUREL</t>
  </si>
  <si>
    <t>Axel</t>
  </si>
  <si>
    <t>PAPADIMOPOULOS</t>
  </si>
  <si>
    <t>Andreas</t>
  </si>
  <si>
    <t>SAATI</t>
  </si>
  <si>
    <t>Ilyass</t>
  </si>
  <si>
    <t>SOLINO</t>
  </si>
  <si>
    <t>SOUSA JOSE</t>
  </si>
  <si>
    <t>YAMI</t>
  </si>
  <si>
    <t>Naim</t>
  </si>
  <si>
    <t>ALEXIS</t>
  </si>
  <si>
    <t>Keywan</t>
  </si>
  <si>
    <t>CANTIN</t>
  </si>
  <si>
    <t>Paul Andre</t>
  </si>
  <si>
    <t>DELMAS</t>
  </si>
  <si>
    <t>DORVIL</t>
  </si>
  <si>
    <t>Shilo</t>
  </si>
  <si>
    <t>JEANNY</t>
  </si>
  <si>
    <t>Gabriel</t>
  </si>
  <si>
    <t>Ismael Acorda</t>
  </si>
  <si>
    <t>Mattia</t>
  </si>
  <si>
    <t>BENHINI</t>
  </si>
  <si>
    <t>Thahys</t>
  </si>
  <si>
    <t>KANOUTE</t>
  </si>
  <si>
    <t xml:space="preserve">TRAORE </t>
  </si>
  <si>
    <t>Barou</t>
  </si>
  <si>
    <t>Malick</t>
  </si>
  <si>
    <t>Ismail</t>
  </si>
  <si>
    <t>DEMBELE</t>
  </si>
  <si>
    <t>Mesiane</t>
  </si>
  <si>
    <t>Halima</t>
  </si>
  <si>
    <t>BRUN</t>
  </si>
  <si>
    <t>NAWAZ</t>
  </si>
  <si>
    <t>Yasmeen</t>
  </si>
  <si>
    <t>Rabia</t>
  </si>
  <si>
    <t>Chirine</t>
  </si>
  <si>
    <t>MALECOT</t>
  </si>
  <si>
    <t>Locman</t>
  </si>
  <si>
    <t>BELLOUCH</t>
  </si>
  <si>
    <t>Adam</t>
  </si>
  <si>
    <t>2KM  marche</t>
  </si>
  <si>
    <t>QUADRATHLON DEPARTEMENTAL</t>
  </si>
  <si>
    <t>18 05 2024 AU BLANC-MESNIL (93)</t>
  </si>
  <si>
    <t>QUADRATHLON DEPARTEMENTAL 93 MO – PO – BE</t>
  </si>
  <si>
    <t>DIRECTEUR DE REUNION</t>
  </si>
  <si>
    <t>Leeroy CAMARA</t>
  </si>
  <si>
    <t>ANIMATEUR</t>
  </si>
  <si>
    <t>Fredéric CHRISTI-LOUIS</t>
  </si>
  <si>
    <t>SECRETARIAT / RESULTATS</t>
  </si>
  <si>
    <t>Ketty PHAETON</t>
  </si>
  <si>
    <t>Kelly PHAETON</t>
  </si>
  <si>
    <t>STARTER</t>
  </si>
  <si>
    <t>Max CELESTE </t>
  </si>
  <si>
    <t>Cyril GOZO</t>
  </si>
  <si>
    <t>CHRONOMETREURS</t>
  </si>
  <si>
    <t>Guillaume HUREL</t>
  </si>
  <si>
    <t>Julie QUETIER</t>
  </si>
  <si>
    <t>Bachir BEJAOUI</t>
  </si>
  <si>
    <t>Jean-Jacques GARNIER</t>
  </si>
  <si>
    <t>Makloud BOUZELMAT</t>
  </si>
  <si>
    <t>Anissa MOKHFI</t>
  </si>
  <si>
    <t>Leïla MOKHFI</t>
  </si>
  <si>
    <t>Maïssan ARABI</t>
  </si>
  <si>
    <t>Calixte AKPA</t>
  </si>
  <si>
    <t>Axel CELESTE</t>
  </si>
  <si>
    <t>Nilavannan PULENTHIRAN</t>
  </si>
  <si>
    <t>Potkeeran PULENTHIRAN</t>
  </si>
  <si>
    <t>Louisiane ALLEAUME</t>
  </si>
  <si>
    <t>Gérard FARGES</t>
  </si>
  <si>
    <t>Juliana BAKWA</t>
  </si>
  <si>
    <t xml:space="preserve">JAVELOT  </t>
  </si>
  <si>
    <t>Rosiane RAMIER</t>
  </si>
  <si>
    <t>Maëlly PHAETON</t>
  </si>
  <si>
    <t>VORTEX</t>
  </si>
  <si>
    <t>Carla RANNOU</t>
  </si>
  <si>
    <t>Thomas FRANCOIS</t>
  </si>
  <si>
    <t>Witney THIMALON</t>
  </si>
  <si>
    <t>MARTEAU – DISQUE – BALLONDE</t>
  </si>
  <si>
    <t>Anna ETOMBA EFOMI</t>
  </si>
  <si>
    <t>David AURIVEL</t>
  </si>
  <si>
    <t>Abdoulay DIALLO</t>
  </si>
  <si>
    <t>Bronly BULU LOMPENGO</t>
  </si>
  <si>
    <t>ANNEAU – MEDECINE BALL</t>
  </si>
  <si>
    <t>Jana BOUMEDJANE</t>
  </si>
  <si>
    <t>Jessica CHELEUX</t>
  </si>
  <si>
    <t>Laurent BRUN</t>
  </si>
  <si>
    <t>Crescente GARCIA</t>
  </si>
  <si>
    <t>Nicolas  CHETTE</t>
  </si>
  <si>
    <t>Delphine LITOLFF</t>
  </si>
  <si>
    <t>Vakissan PULENTHIRAN</t>
  </si>
  <si>
    <t>LONGUEUR – TRIPLE</t>
  </si>
  <si>
    <t>Athish</t>
  </si>
  <si>
    <t>Grâce</t>
  </si>
  <si>
    <t>Sawsen ZEINOUN</t>
  </si>
  <si>
    <t>RECORDS ILE-DE-FRANCE</t>
  </si>
  <si>
    <t>BENJAMINE</t>
  </si>
  <si>
    <t>(50m haies/0m70)</t>
  </si>
  <si>
    <t>POUSSIN</t>
  </si>
  <si>
    <t>(quadrathlon)</t>
  </si>
  <si>
    <t>MOF</t>
  </si>
  <si>
    <t>33''1</t>
  </si>
  <si>
    <t>35''9</t>
  </si>
  <si>
    <t>37''0</t>
  </si>
  <si>
    <t>37''1</t>
  </si>
  <si>
    <t>37''6</t>
  </si>
  <si>
    <t>37''9</t>
  </si>
  <si>
    <t>38''5</t>
  </si>
  <si>
    <t>CMAA   (2)</t>
  </si>
  <si>
    <t>39''5</t>
  </si>
  <si>
    <t>TAC      (2)</t>
  </si>
  <si>
    <t>40''1</t>
  </si>
  <si>
    <t>TAC      (3)</t>
  </si>
  <si>
    <t>41''5</t>
  </si>
  <si>
    <t>NLSA    (2)</t>
  </si>
  <si>
    <t>42''1)</t>
  </si>
  <si>
    <t>MOM</t>
  </si>
  <si>
    <t>34''7</t>
  </si>
  <si>
    <t>35''1</t>
  </si>
  <si>
    <t>35''8</t>
  </si>
  <si>
    <t>36''0</t>
  </si>
  <si>
    <t>36''4</t>
  </si>
  <si>
    <t>TAC     (2)</t>
  </si>
  <si>
    <t>LGA     (2)</t>
  </si>
  <si>
    <t>38''8</t>
  </si>
  <si>
    <t>40''4</t>
  </si>
  <si>
    <t>POF</t>
  </si>
  <si>
    <t>38''7</t>
  </si>
  <si>
    <t>40''2</t>
  </si>
  <si>
    <t>41''3</t>
  </si>
  <si>
    <t>44''2</t>
  </si>
  <si>
    <t>NLSA     (2)</t>
  </si>
  <si>
    <t>45''1</t>
  </si>
  <si>
    <t>POM</t>
  </si>
  <si>
    <t>36''2</t>
  </si>
  <si>
    <t>38''3</t>
  </si>
  <si>
    <t>39''0</t>
  </si>
  <si>
    <t>41''9</t>
  </si>
  <si>
    <t>BEF</t>
  </si>
  <si>
    <t>34''2</t>
  </si>
  <si>
    <t>35''2</t>
  </si>
  <si>
    <t>37''5</t>
  </si>
  <si>
    <t>BEM</t>
  </si>
  <si>
    <t>37''2</t>
  </si>
  <si>
    <t>39''7</t>
  </si>
  <si>
    <t>Relais</t>
  </si>
  <si>
    <t>CLUBS PARTICIPANTS : 198 enfants</t>
  </si>
  <si>
    <t>Florence PICAUT</t>
  </si>
  <si>
    <t>ACCUEIL</t>
  </si>
  <si>
    <t>GESTION DES DEPARTS</t>
  </si>
  <si>
    <t>JUGES ARRIVEE ET MARCHE REMISE DES MEDAILLES</t>
  </si>
  <si>
    <t>BA</t>
  </si>
  <si>
    <t>BE Mixte</t>
  </si>
  <si>
    <t>38''1</t>
  </si>
  <si>
    <t>MO Mixte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</si>
</sst>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\&quot;0"/>
    <numFmt numFmtId="165" formatCode="0\'00\&quot;0"/>
    <numFmt numFmtId="166" formatCode="0\,00"/>
    <numFmt numFmtId="167" formatCode="0\'00\&quot;"/>
    <numFmt numFmtId="168" formatCode="#,##0.00&quot; &quot;[$€-40C];[Red]&quot;-&quot;#,##0.00&quot; &quot;[$€-40C]"/>
    <numFmt numFmtId="169" formatCode="[$-40C]General"/>
  </numFmts>
  <fonts count="57">
    <font>
      <sz val="12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48"/>
      <name val="Times New Roman"/>
      <family val="1"/>
    </font>
    <font>
      <sz val="10"/>
      <color indexed="48"/>
      <name val="Times New Roman"/>
      <family val="1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sz val="12"/>
      <color indexed="48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0"/>
      <color theme="1"/>
      <name val="Arial1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4"/>
      <color rgb="FF0000FF"/>
      <name val="Arial"/>
      <family val="2"/>
    </font>
    <font>
      <b/>
      <sz val="24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3333FF"/>
      <name val="Arial"/>
      <family val="2"/>
    </font>
    <font>
      <b/>
      <sz val="14"/>
      <color rgb="FFFF00CC"/>
      <name val="Arial"/>
      <family val="2"/>
    </font>
    <font>
      <sz val="12"/>
      <color rgb="FFFF00CC"/>
      <name val="Arial"/>
      <family val="2"/>
    </font>
    <font>
      <b/>
      <sz val="14"/>
      <color rgb="FF009900"/>
      <name val="Arial"/>
      <family val="2"/>
    </font>
    <font>
      <sz val="12"/>
      <color rgb="FF0099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5" fillId="0" borderId="0"/>
    <xf numFmtId="0" fontId="5" fillId="0" borderId="0"/>
    <xf numFmtId="0" fontId="13" fillId="0" borderId="0"/>
    <xf numFmtId="0" fontId="14" fillId="5" borderId="0"/>
    <xf numFmtId="0" fontId="14" fillId="6" borderId="0"/>
    <xf numFmtId="0" fontId="14" fillId="7" borderId="0"/>
    <xf numFmtId="0" fontId="14" fillId="8" borderId="0"/>
    <xf numFmtId="0" fontId="14" fillId="9" borderId="0"/>
    <xf numFmtId="0" fontId="14" fillId="10" borderId="0"/>
    <xf numFmtId="0" fontId="14" fillId="11" borderId="0"/>
    <xf numFmtId="0" fontId="14" fillId="12" borderId="0"/>
    <xf numFmtId="0" fontId="14" fillId="13" borderId="0"/>
    <xf numFmtId="0" fontId="14" fillId="14" borderId="0"/>
    <xf numFmtId="0" fontId="14" fillId="15" borderId="0"/>
    <xf numFmtId="0" fontId="14" fillId="16" borderId="0"/>
    <xf numFmtId="0" fontId="15" fillId="17" borderId="0"/>
    <xf numFmtId="0" fontId="15" fillId="18" borderId="0"/>
    <xf numFmtId="0" fontId="15" fillId="19" borderId="0"/>
    <xf numFmtId="0" fontId="15" fillId="20" borderId="0"/>
    <xf numFmtId="0" fontId="15" fillId="21" borderId="0"/>
    <xf numFmtId="0" fontId="15" fillId="22" borderId="0"/>
    <xf numFmtId="0" fontId="15" fillId="23" borderId="0"/>
    <xf numFmtId="0" fontId="15" fillId="24" borderId="0"/>
    <xf numFmtId="0" fontId="15" fillId="25" borderId="0"/>
    <xf numFmtId="0" fontId="15" fillId="26" borderId="0"/>
    <xf numFmtId="0" fontId="15" fillId="27" borderId="0"/>
    <xf numFmtId="0" fontId="15" fillId="28" borderId="0"/>
    <xf numFmtId="0" fontId="16" fillId="29" borderId="0"/>
    <xf numFmtId="0" fontId="17" fillId="30" borderId="28"/>
    <xf numFmtId="0" fontId="18" fillId="31" borderId="31"/>
    <xf numFmtId="0" fontId="19" fillId="0" borderId="0"/>
    <xf numFmtId="0" fontId="20" fillId="32" borderId="0"/>
    <xf numFmtId="0" fontId="21" fillId="0" borderId="45"/>
    <xf numFmtId="0" fontId="22" fillId="0" borderId="46"/>
    <xf numFmtId="0" fontId="23" fillId="0" borderId="47"/>
    <xf numFmtId="0" fontId="23" fillId="0" borderId="0"/>
    <xf numFmtId="0" fontId="24" fillId="33" borderId="28"/>
    <xf numFmtId="0" fontId="25" fillId="0" borderId="30"/>
    <xf numFmtId="0" fontId="26" fillId="34" borderId="0"/>
    <xf numFmtId="0" fontId="27" fillId="0" borderId="0"/>
    <xf numFmtId="0" fontId="14" fillId="0" borderId="0"/>
    <xf numFmtId="0" fontId="13" fillId="35" borderId="32"/>
    <xf numFmtId="0" fontId="28" fillId="30" borderId="29"/>
    <xf numFmtId="0" fontId="29" fillId="0" borderId="0"/>
    <xf numFmtId="0" fontId="30" fillId="0" borderId="48"/>
    <xf numFmtId="0" fontId="31" fillId="0" borderId="0"/>
    <xf numFmtId="0" fontId="32" fillId="0" borderId="0">
      <alignment horizontal="center"/>
    </xf>
    <xf numFmtId="0" fontId="32" fillId="0" borderId="0">
      <alignment horizontal="center" textRotation="90"/>
    </xf>
    <xf numFmtId="0" fontId="14" fillId="0" borderId="0"/>
    <xf numFmtId="0" fontId="33" fillId="0" borderId="0"/>
    <xf numFmtId="0" fontId="14" fillId="0" borderId="0"/>
    <xf numFmtId="0" fontId="14" fillId="0" borderId="0"/>
    <xf numFmtId="0" fontId="33" fillId="0" borderId="0"/>
    <xf numFmtId="0" fontId="34" fillId="0" borderId="0"/>
    <xf numFmtId="168" fontId="34" fillId="0" borderId="0"/>
    <xf numFmtId="0" fontId="35" fillId="0" borderId="0"/>
    <xf numFmtId="169" fontId="27" fillId="0" borderId="0"/>
    <xf numFmtId="169" fontId="38" fillId="0" borderId="0" applyBorder="0" applyProtection="0"/>
    <xf numFmtId="0" fontId="37" fillId="0" borderId="0"/>
    <xf numFmtId="0" fontId="36" fillId="0" borderId="0"/>
    <xf numFmtId="168" fontId="36" fillId="0" borderId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0" fontId="40" fillId="0" borderId="0" applyNumberFormat="0" applyBorder="0" applyProtection="0"/>
    <xf numFmtId="168" fontId="40" fillId="0" borderId="0" applyBorder="0" applyProtection="0"/>
  </cellStyleXfs>
  <cellXfs count="29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164" fontId="7" fillId="0" borderId="2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5" fontId="7" fillId="0" borderId="1" xfId="2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8" fillId="0" borderId="0" xfId="0" applyFont="1" applyBorder="1"/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7" fontId="6" fillId="0" borderId="1" xfId="2" applyNumberFormat="1" applyFont="1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6" fontId="6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166" fontId="7" fillId="0" borderId="1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5" fontId="7" fillId="0" borderId="2" xfId="2" applyNumberFormat="1" applyFont="1" applyBorder="1" applyAlignment="1">
      <alignment horizontal="center"/>
    </xf>
    <xf numFmtId="166" fontId="7" fillId="0" borderId="2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167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6" fontId="6" fillId="0" borderId="3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1" fillId="0" borderId="0" xfId="0" applyFont="1" applyBorder="1"/>
    <xf numFmtId="164" fontId="0" fillId="0" borderId="0" xfId="0" applyNumberFormat="1" applyBorder="1"/>
    <xf numFmtId="164" fontId="8" fillId="0" borderId="0" xfId="0" applyNumberFormat="1" applyFont="1" applyBorder="1"/>
    <xf numFmtId="164" fontId="2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6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4" fontId="1" fillId="0" borderId="12" xfId="1" applyNumberFormat="1" applyFont="1" applyBorder="1" applyAlignment="1">
      <alignment horizontal="center"/>
    </xf>
    <xf numFmtId="165" fontId="1" fillId="0" borderId="13" xfId="1" applyNumberFormat="1" applyFont="1" applyBorder="1" applyAlignment="1">
      <alignment horizontal="center"/>
    </xf>
    <xf numFmtId="165" fontId="1" fillId="0" borderId="14" xfId="1" applyNumberFormat="1" applyFont="1" applyBorder="1" applyAlignment="1">
      <alignment horizontal="center"/>
    </xf>
    <xf numFmtId="165" fontId="1" fillId="0" borderId="1" xfId="1" quotePrefix="1" applyNumberFormat="1" applyFont="1" applyBorder="1" applyAlignment="1">
      <alignment horizontal="center"/>
    </xf>
    <xf numFmtId="164" fontId="1" fillId="0" borderId="15" xfId="1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5" fontId="1" fillId="0" borderId="18" xfId="1" applyNumberFormat="1" applyFont="1" applyBorder="1" applyAlignment="1">
      <alignment horizontal="center"/>
    </xf>
    <xf numFmtId="165" fontId="1" fillId="0" borderId="16" xfId="1" applyNumberFormat="1" applyFont="1" applyBorder="1" applyAlignment="1">
      <alignment horizontal="center"/>
    </xf>
    <xf numFmtId="165" fontId="1" fillId="0" borderId="19" xfId="1" applyNumberFormat="1" applyFont="1" applyBorder="1" applyAlignment="1">
      <alignment horizontal="center"/>
    </xf>
    <xf numFmtId="164" fontId="1" fillId="0" borderId="20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21" xfId="1" applyNumberFormat="1" applyFont="1" applyBorder="1" applyAlignment="1">
      <alignment horizontal="center"/>
    </xf>
    <xf numFmtId="165" fontId="1" fillId="0" borderId="22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1" fillId="0" borderId="23" xfId="1" applyNumberFormat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6" fontId="2" fillId="0" borderId="3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164" fontId="1" fillId="0" borderId="2" xfId="2" applyNumberFormat="1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166" fontId="1" fillId="0" borderId="2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6" fontId="1" fillId="0" borderId="1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6" fontId="2" fillId="0" borderId="1" xfId="2" applyNumberFormat="1" applyFont="1" applyBorder="1" applyAlignment="1">
      <alignment horizontal="center"/>
    </xf>
    <xf numFmtId="164" fontId="1" fillId="0" borderId="0" xfId="2" applyNumberFormat="1" applyFont="1" applyBorder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166" fontId="1" fillId="0" borderId="0" xfId="2" applyNumberFormat="1" applyFont="1" applyBorder="1" applyAlignment="1">
      <alignment horizontal="center"/>
    </xf>
    <xf numFmtId="0" fontId="1" fillId="0" borderId="0" xfId="0" applyFont="1" applyBorder="1"/>
    <xf numFmtId="0" fontId="0" fillId="0" borderId="1" xfId="0" applyBorder="1"/>
    <xf numFmtId="0" fontId="8" fillId="0" borderId="0" xfId="0" applyFont="1"/>
    <xf numFmtId="0" fontId="0" fillId="0" borderId="2" xfId="0" applyBorder="1"/>
    <xf numFmtId="0" fontId="12" fillId="4" borderId="3" xfId="0" applyFont="1" applyFill="1" applyBorder="1"/>
    <xf numFmtId="0" fontId="8" fillId="4" borderId="3" xfId="0" applyFont="1" applyFill="1" applyBorder="1"/>
    <xf numFmtId="0" fontId="12" fillId="4" borderId="51" xfId="0" applyFont="1" applyFill="1" applyBorder="1" applyAlignment="1">
      <alignment horizontal="center"/>
    </xf>
    <xf numFmtId="0" fontId="12" fillId="4" borderId="52" xfId="0" applyFont="1" applyFill="1" applyBorder="1"/>
    <xf numFmtId="0" fontId="12" fillId="0" borderId="62" xfId="0" applyFont="1" applyFill="1" applyBorder="1" applyAlignment="1">
      <alignment horizontal="center"/>
    </xf>
    <xf numFmtId="0" fontId="0" fillId="0" borderId="63" xfId="0" applyBorder="1"/>
    <xf numFmtId="0" fontId="12" fillId="0" borderId="36" xfId="0" applyFont="1" applyFill="1" applyBorder="1" applyAlignment="1">
      <alignment horizontal="center"/>
    </xf>
    <xf numFmtId="0" fontId="0" fillId="0" borderId="37" xfId="0" applyBorder="1"/>
    <xf numFmtId="0" fontId="12" fillId="4" borderId="51" xfId="0" applyFont="1" applyFill="1" applyBorder="1"/>
    <xf numFmtId="164" fontId="0" fillId="0" borderId="63" xfId="0" applyNumberFormat="1" applyBorder="1"/>
    <xf numFmtId="164" fontId="0" fillId="0" borderId="37" xfId="0" applyNumberFormat="1" applyBorder="1"/>
    <xf numFmtId="166" fontId="0" fillId="0" borderId="37" xfId="0" applyNumberFormat="1" applyBorder="1"/>
    <xf numFmtId="0" fontId="0" fillId="0" borderId="39" xfId="0" applyBorder="1"/>
    <xf numFmtId="166" fontId="0" fillId="0" borderId="40" xfId="0" applyNumberFormat="1" applyBorder="1"/>
    <xf numFmtId="0" fontId="12" fillId="0" borderId="36" xfId="0" applyFont="1" applyFill="1" applyBorder="1" applyAlignment="1"/>
    <xf numFmtId="0" fontId="12" fillId="0" borderId="38" xfId="0" applyFont="1" applyFill="1" applyBorder="1" applyAlignment="1"/>
    <xf numFmtId="0" fontId="12" fillId="0" borderId="64" xfId="0" applyFont="1" applyFill="1" applyBorder="1" applyAlignment="1">
      <alignment horizontal="center"/>
    </xf>
    <xf numFmtId="0" fontId="0" fillId="0" borderId="16" xfId="0" applyBorder="1"/>
    <xf numFmtId="0" fontId="0" fillId="0" borderId="49" xfId="0" applyBorder="1"/>
    <xf numFmtId="0" fontId="12" fillId="0" borderId="62" xfId="0" applyFont="1" applyFill="1" applyBorder="1" applyAlignment="1"/>
    <xf numFmtId="0" fontId="8" fillId="4" borderId="52" xfId="0" applyFont="1" applyFill="1" applyBorder="1"/>
    <xf numFmtId="167" fontId="0" fillId="0" borderId="37" xfId="0" applyNumberFormat="1" applyBorder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51" fillId="0" borderId="68" xfId="0" applyFont="1" applyBorder="1"/>
    <xf numFmtId="0" fontId="51" fillId="0" borderId="69" xfId="0" applyFont="1" applyBorder="1"/>
    <xf numFmtId="0" fontId="49" fillId="0" borderId="69" xfId="0" applyFont="1" applyBorder="1"/>
    <xf numFmtId="0" fontId="48" fillId="0" borderId="77" xfId="0" applyFont="1" applyBorder="1" applyAlignment="1">
      <alignment horizontal="center" vertical="center"/>
    </xf>
    <xf numFmtId="0" fontId="50" fillId="0" borderId="65" xfId="0" applyFont="1" applyBorder="1" applyAlignment="1">
      <alignment horizontal="center" vertical="center"/>
    </xf>
    <xf numFmtId="0" fontId="51" fillId="0" borderId="65" xfId="0" applyFont="1" applyBorder="1"/>
    <xf numFmtId="0" fontId="49" fillId="0" borderId="65" xfId="0" applyFont="1" applyBorder="1"/>
    <xf numFmtId="0" fontId="41" fillId="38" borderId="77" xfId="0" applyFont="1" applyFill="1" applyBorder="1"/>
    <xf numFmtId="0" fontId="41" fillId="38" borderId="67" xfId="0" applyFont="1" applyFill="1" applyBorder="1"/>
    <xf numFmtId="0" fontId="46" fillId="39" borderId="65" xfId="0" applyFont="1" applyFill="1" applyBorder="1"/>
    <xf numFmtId="0" fontId="52" fillId="0" borderId="82" xfId="0" applyFont="1" applyBorder="1"/>
    <xf numFmtId="0" fontId="52" fillId="0" borderId="80" xfId="0" applyFont="1" applyBorder="1"/>
    <xf numFmtId="0" fontId="52" fillId="0" borderId="81" xfId="0" applyFont="1" applyBorder="1"/>
    <xf numFmtId="0" fontId="37" fillId="0" borderId="0" xfId="0" applyFont="1"/>
    <xf numFmtId="0" fontId="53" fillId="0" borderId="0" xfId="0" applyFont="1"/>
    <xf numFmtId="0" fontId="37" fillId="0" borderId="62" xfId="0" applyFont="1" applyBorder="1"/>
    <xf numFmtId="0" fontId="37" fillId="0" borderId="63" xfId="0" applyFont="1" applyBorder="1"/>
    <xf numFmtId="0" fontId="37" fillId="0" borderId="36" xfId="0" applyFont="1" applyBorder="1"/>
    <xf numFmtId="0" fontId="37" fillId="0" borderId="37" xfId="0" applyFont="1" applyBorder="1"/>
    <xf numFmtId="0" fontId="37" fillId="0" borderId="38" xfId="0" applyFont="1" applyBorder="1"/>
    <xf numFmtId="0" fontId="37" fillId="0" borderId="40" xfId="0" applyFont="1" applyBorder="1"/>
    <xf numFmtId="0" fontId="45" fillId="0" borderId="34" xfId="0" applyFont="1" applyBorder="1" applyAlignment="1">
      <alignment wrapText="1"/>
    </xf>
    <xf numFmtId="0" fontId="52" fillId="0" borderId="35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52" fillId="0" borderId="37" xfId="0" applyFont="1" applyBorder="1" applyAlignment="1">
      <alignment wrapText="1"/>
    </xf>
    <xf numFmtId="0" fontId="45" fillId="0" borderId="1" xfId="0" applyFont="1" applyBorder="1"/>
    <xf numFmtId="0" fontId="52" fillId="0" borderId="37" xfId="0" applyFont="1" applyBorder="1"/>
    <xf numFmtId="0" fontId="45" fillId="0" borderId="1" xfId="0" applyFont="1" applyBorder="1" applyAlignment="1">
      <alignment horizontal="center" vertical="center" wrapText="1"/>
    </xf>
    <xf numFmtId="0" fontId="45" fillId="0" borderId="39" xfId="0" applyFont="1" applyBorder="1"/>
    <xf numFmtId="0" fontId="52" fillId="0" borderId="40" xfId="0" applyFont="1" applyBorder="1"/>
    <xf numFmtId="0" fontId="55" fillId="3" borderId="1" xfId="0" applyFont="1" applyFill="1" applyBorder="1"/>
    <xf numFmtId="0" fontId="53" fillId="2" borderId="3" xfId="0" applyFont="1" applyFill="1" applyBorder="1"/>
    <xf numFmtId="164" fontId="53" fillId="2" borderId="3" xfId="0" applyNumberFormat="1" applyFont="1" applyFill="1" applyBorder="1"/>
    <xf numFmtId="165" fontId="53" fillId="2" borderId="3" xfId="0" applyNumberFormat="1" applyFont="1" applyFill="1" applyBorder="1"/>
    <xf numFmtId="166" fontId="53" fillId="2" borderId="3" xfId="0" applyNumberFormat="1" applyFont="1" applyFill="1" applyBorder="1"/>
    <xf numFmtId="0" fontId="53" fillId="0" borderId="2" xfId="0" applyFont="1" applyBorder="1"/>
    <xf numFmtId="164" fontId="53" fillId="0" borderId="2" xfId="0" applyNumberFormat="1" applyFont="1" applyBorder="1"/>
    <xf numFmtId="165" fontId="53" fillId="0" borderId="2" xfId="0" applyNumberFormat="1" applyFont="1" applyBorder="1"/>
    <xf numFmtId="165" fontId="53" fillId="0" borderId="1" xfId="0" applyNumberFormat="1" applyFont="1" applyBorder="1"/>
    <xf numFmtId="166" fontId="53" fillId="0" borderId="2" xfId="0" applyNumberFormat="1" applyFont="1" applyBorder="1"/>
    <xf numFmtId="0" fontId="53" fillId="0" borderId="1" xfId="0" applyFont="1" applyBorder="1"/>
    <xf numFmtId="164" fontId="53" fillId="0" borderId="1" xfId="0" applyNumberFormat="1" applyFont="1" applyBorder="1"/>
    <xf numFmtId="166" fontId="53" fillId="0" borderId="1" xfId="0" applyNumberFormat="1" applyFont="1" applyBorder="1"/>
    <xf numFmtId="0" fontId="53" fillId="0" borderId="1" xfId="0" applyFont="1" applyFill="1" applyBorder="1"/>
    <xf numFmtId="0" fontId="55" fillId="3" borderId="60" xfId="0" applyFont="1" applyFill="1" applyBorder="1"/>
    <xf numFmtId="0" fontId="53" fillId="2" borderId="53" xfId="0" applyFont="1" applyFill="1" applyBorder="1"/>
    <xf numFmtId="0" fontId="53" fillId="2" borderId="54" xfId="0" applyFont="1" applyFill="1" applyBorder="1"/>
    <xf numFmtId="0" fontId="53" fillId="2" borderId="55" xfId="0" applyFont="1" applyFill="1" applyBorder="1"/>
    <xf numFmtId="164" fontId="53" fillId="2" borderId="53" xfId="0" applyNumberFormat="1" applyFont="1" applyFill="1" applyBorder="1"/>
    <xf numFmtId="165" fontId="53" fillId="2" borderId="53" xfId="0" applyNumberFormat="1" applyFont="1" applyFill="1" applyBorder="1"/>
    <xf numFmtId="166" fontId="53" fillId="2" borderId="53" xfId="0" applyNumberFormat="1" applyFont="1" applyFill="1" applyBorder="1"/>
    <xf numFmtId="0" fontId="53" fillId="2" borderId="56" xfId="0" applyFont="1" applyFill="1" applyBorder="1"/>
    <xf numFmtId="0" fontId="55" fillId="4" borderId="51" xfId="0" applyFont="1" applyFill="1" applyBorder="1" applyAlignment="1">
      <alignment horizontal="center"/>
    </xf>
    <xf numFmtId="0" fontId="55" fillId="4" borderId="3" xfId="0" applyFont="1" applyFill="1" applyBorder="1"/>
    <xf numFmtId="0" fontId="55" fillId="4" borderId="52" xfId="0" applyFont="1" applyFill="1" applyBorder="1"/>
    <xf numFmtId="0" fontId="55" fillId="0" borderId="62" xfId="0" applyFont="1" applyFill="1" applyBorder="1" applyAlignment="1">
      <alignment horizontal="center"/>
    </xf>
    <xf numFmtId="0" fontId="53" fillId="0" borderId="63" xfId="0" applyFont="1" applyBorder="1"/>
    <xf numFmtId="0" fontId="55" fillId="0" borderId="36" xfId="0" applyFont="1" applyFill="1" applyBorder="1" applyAlignment="1">
      <alignment horizontal="center"/>
    </xf>
    <xf numFmtId="0" fontId="53" fillId="0" borderId="37" xfId="0" applyFont="1" applyBorder="1"/>
    <xf numFmtId="0" fontId="55" fillId="0" borderId="64" xfId="0" applyFont="1" applyFill="1" applyBorder="1" applyAlignment="1">
      <alignment horizontal="center"/>
    </xf>
    <xf numFmtId="0" fontId="53" fillId="0" borderId="16" xfId="0" applyFont="1" applyBorder="1"/>
    <xf numFmtId="0" fontId="53" fillId="0" borderId="49" xfId="0" applyFont="1" applyBorder="1"/>
    <xf numFmtId="0" fontId="55" fillId="4" borderId="51" xfId="0" applyFont="1" applyFill="1" applyBorder="1"/>
    <xf numFmtId="0" fontId="53" fillId="4" borderId="3" xfId="0" applyFont="1" applyFill="1" applyBorder="1"/>
    <xf numFmtId="0" fontId="53" fillId="4" borderId="52" xfId="0" applyFont="1" applyFill="1" applyBorder="1"/>
    <xf numFmtId="0" fontId="55" fillId="0" borderId="62" xfId="0" applyFont="1" applyFill="1" applyBorder="1" applyAlignment="1"/>
    <xf numFmtId="164" fontId="53" fillId="0" borderId="63" xfId="0" applyNumberFormat="1" applyFont="1" applyBorder="1"/>
    <xf numFmtId="0" fontId="55" fillId="0" borderId="36" xfId="0" applyFont="1" applyFill="1" applyBorder="1" applyAlignment="1"/>
    <xf numFmtId="164" fontId="53" fillId="0" borderId="37" xfId="0" applyNumberFormat="1" applyFont="1" applyBorder="1"/>
    <xf numFmtId="165" fontId="53" fillId="0" borderId="37" xfId="0" applyNumberFormat="1" applyFont="1" applyBorder="1"/>
    <xf numFmtId="166" fontId="53" fillId="0" borderId="37" xfId="0" applyNumberFormat="1" applyFont="1" applyBorder="1"/>
    <xf numFmtId="0" fontId="55" fillId="0" borderId="38" xfId="0" applyFont="1" applyFill="1" applyBorder="1" applyAlignment="1"/>
    <xf numFmtId="0" fontId="53" fillId="0" borderId="39" xfId="0" applyFont="1" applyBorder="1"/>
    <xf numFmtId="166" fontId="53" fillId="0" borderId="40" xfId="0" applyNumberFormat="1" applyFont="1" applyBorder="1"/>
    <xf numFmtId="0" fontId="55" fillId="0" borderId="38" xfId="0" applyFont="1" applyFill="1" applyBorder="1" applyAlignment="1">
      <alignment horizontal="center"/>
    </xf>
    <xf numFmtId="0" fontId="53" fillId="0" borderId="40" xfId="0" applyFont="1" applyBorder="1"/>
    <xf numFmtId="0" fontId="55" fillId="0" borderId="62" xfId="0" applyFont="1" applyBorder="1"/>
    <xf numFmtId="0" fontId="55" fillId="0" borderId="36" xfId="0" applyFont="1" applyBorder="1"/>
    <xf numFmtId="0" fontId="55" fillId="0" borderId="38" xfId="0" applyFont="1" applyBorder="1"/>
    <xf numFmtId="0" fontId="55" fillId="3" borderId="9" xfId="0" applyFont="1" applyFill="1" applyBorder="1" applyAlignment="1"/>
    <xf numFmtId="0" fontId="55" fillId="3" borderId="41" xfId="0" applyFont="1" applyFill="1" applyBorder="1" applyAlignment="1"/>
    <xf numFmtId="0" fontId="55" fillId="3" borderId="1" xfId="0" applyFont="1" applyFill="1" applyBorder="1" applyAlignment="1">
      <alignment horizontal="center"/>
    </xf>
    <xf numFmtId="164" fontId="53" fillId="2" borderId="61" xfId="0" applyNumberFormat="1" applyFont="1" applyFill="1" applyBorder="1"/>
    <xf numFmtId="0" fontId="53" fillId="2" borderId="1" xfId="0" applyFont="1" applyFill="1" applyBorder="1"/>
    <xf numFmtId="164" fontId="53" fillId="2" borderId="1" xfId="0" applyNumberFormat="1" applyFont="1" applyFill="1" applyBorder="1"/>
    <xf numFmtId="165" fontId="53" fillId="2" borderId="1" xfId="0" applyNumberFormat="1" applyFont="1" applyFill="1" applyBorder="1"/>
    <xf numFmtId="166" fontId="53" fillId="2" borderId="1" xfId="0" applyNumberFormat="1" applyFont="1" applyFill="1" applyBorder="1"/>
    <xf numFmtId="0" fontId="56" fillId="0" borderId="1" xfId="0" applyFont="1" applyBorder="1"/>
    <xf numFmtId="0" fontId="53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top"/>
    </xf>
    <xf numFmtId="0" fontId="52" fillId="0" borderId="33" xfId="0" applyFont="1" applyBorder="1" applyAlignment="1">
      <alignment horizontal="left" vertical="center"/>
    </xf>
    <xf numFmtId="0" fontId="52" fillId="0" borderId="36" xfId="0" applyFont="1" applyBorder="1" applyAlignment="1">
      <alignment horizontal="left" vertical="center"/>
    </xf>
    <xf numFmtId="0" fontId="52" fillId="0" borderId="36" xfId="0" applyFont="1" applyBorder="1" applyAlignment="1">
      <alignment horizontal="left" vertical="center"/>
    </xf>
    <xf numFmtId="0" fontId="52" fillId="38" borderId="70" xfId="0" applyFont="1" applyFill="1" applyBorder="1" applyAlignment="1">
      <alignment horizontal="center" vertical="center"/>
    </xf>
    <xf numFmtId="0" fontId="52" fillId="38" borderId="71" xfId="0" applyFont="1" applyFill="1" applyBorder="1" applyAlignment="1">
      <alignment horizontal="center" vertical="center"/>
    </xf>
    <xf numFmtId="0" fontId="52" fillId="38" borderId="72" xfId="0" applyFont="1" applyFill="1" applyBorder="1" applyAlignment="1">
      <alignment horizontal="center" vertical="center"/>
    </xf>
    <xf numFmtId="0" fontId="52" fillId="0" borderId="64" xfId="0" applyFont="1" applyBorder="1" applyAlignment="1">
      <alignment vertical="center" wrapText="1"/>
    </xf>
    <xf numFmtId="0" fontId="52" fillId="0" borderId="83" xfId="0" applyFont="1" applyBorder="1" applyAlignment="1">
      <alignment vertical="center" wrapText="1"/>
    </xf>
    <xf numFmtId="0" fontId="52" fillId="0" borderId="62" xfId="0" applyFont="1" applyBorder="1" applyAlignment="1">
      <alignment vertical="center" wrapText="1"/>
    </xf>
    <xf numFmtId="0" fontId="52" fillId="0" borderId="38" xfId="0" applyFont="1" applyBorder="1" applyAlignment="1">
      <alignment horizontal="left" vertical="center"/>
    </xf>
    <xf numFmtId="0" fontId="37" fillId="0" borderId="78" xfId="0" applyFont="1" applyBorder="1" applyAlignment="1">
      <alignment horizontal="center"/>
    </xf>
    <xf numFmtId="0" fontId="37" fillId="0" borderId="79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76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53" fillId="4" borderId="84" xfId="0" applyFont="1" applyFill="1" applyBorder="1" applyAlignment="1">
      <alignment horizontal="center"/>
    </xf>
    <xf numFmtId="0" fontId="53" fillId="4" borderId="85" xfId="0" applyFont="1" applyFill="1" applyBorder="1" applyAlignment="1">
      <alignment horizontal="center"/>
    </xf>
    <xf numFmtId="0" fontId="53" fillId="0" borderId="78" xfId="0" applyFont="1" applyBorder="1" applyAlignment="1">
      <alignment horizontal="center"/>
    </xf>
    <xf numFmtId="0" fontId="53" fillId="0" borderId="79" xfId="0" applyFont="1" applyBorder="1" applyAlignment="1">
      <alignment horizontal="center"/>
    </xf>
    <xf numFmtId="0" fontId="53" fillId="0" borderId="76" xfId="0" applyFont="1" applyBorder="1" applyAlignment="1">
      <alignment horizontal="center"/>
    </xf>
    <xf numFmtId="0" fontId="53" fillId="0" borderId="69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53" fillId="39" borderId="73" xfId="0" applyFont="1" applyFill="1" applyBorder="1" applyAlignment="1">
      <alignment horizontal="center"/>
    </xf>
    <xf numFmtId="0" fontId="53" fillId="39" borderId="74" xfId="0" applyFont="1" applyFill="1" applyBorder="1" applyAlignment="1">
      <alignment horizontal="center"/>
    </xf>
    <xf numFmtId="0" fontId="53" fillId="39" borderId="75" xfId="0" applyFont="1" applyFill="1" applyBorder="1" applyAlignment="1">
      <alignment horizontal="center"/>
    </xf>
    <xf numFmtId="0" fontId="47" fillId="38" borderId="73" xfId="0" applyFont="1" applyFill="1" applyBorder="1" applyAlignment="1">
      <alignment horizontal="center"/>
    </xf>
    <xf numFmtId="0" fontId="47" fillId="38" borderId="74" xfId="0" applyFont="1" applyFill="1" applyBorder="1" applyAlignment="1">
      <alignment horizontal="center"/>
    </xf>
    <xf numFmtId="0" fontId="47" fillId="38" borderId="75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7" borderId="36" xfId="0" applyFont="1" applyFill="1" applyBorder="1" applyAlignment="1">
      <alignment horizontal="center"/>
    </xf>
    <xf numFmtId="0" fontId="12" fillId="37" borderId="1" xfId="0" applyFont="1" applyFill="1" applyBorder="1" applyAlignment="1">
      <alignment horizontal="center"/>
    </xf>
    <xf numFmtId="0" fontId="12" fillId="37" borderId="37" xfId="0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5" fillId="37" borderId="36" xfId="0" applyFont="1" applyFill="1" applyBorder="1" applyAlignment="1">
      <alignment horizontal="center"/>
    </xf>
    <xf numFmtId="0" fontId="55" fillId="37" borderId="1" xfId="0" applyFont="1" applyFill="1" applyBorder="1" applyAlignment="1">
      <alignment horizontal="center"/>
    </xf>
    <xf numFmtId="0" fontId="55" fillId="37" borderId="37" xfId="0" applyFont="1" applyFill="1" applyBorder="1" applyAlignment="1">
      <alignment horizontal="center"/>
    </xf>
    <xf numFmtId="0" fontId="55" fillId="3" borderId="42" xfId="0" applyFont="1" applyFill="1" applyBorder="1" applyAlignment="1">
      <alignment horizontal="center"/>
    </xf>
    <xf numFmtId="0" fontId="55" fillId="3" borderId="43" xfId="0" applyFont="1" applyFill="1" applyBorder="1" applyAlignment="1">
      <alignment horizontal="center"/>
    </xf>
    <xf numFmtId="0" fontId="55" fillId="3" borderId="44" xfId="0" applyFont="1" applyFill="1" applyBorder="1" applyAlignment="1">
      <alignment horizontal="center"/>
    </xf>
    <xf numFmtId="0" fontId="54" fillId="0" borderId="16" xfId="0" applyFont="1" applyBorder="1" applyAlignment="1">
      <alignment horizontal="center"/>
    </xf>
    <xf numFmtId="0" fontId="55" fillId="3" borderId="57" xfId="0" applyFont="1" applyFill="1" applyBorder="1" applyAlignment="1">
      <alignment horizontal="center"/>
    </xf>
    <xf numFmtId="0" fontId="55" fillId="3" borderId="58" xfId="0" applyFont="1" applyFill="1" applyBorder="1" applyAlignment="1">
      <alignment horizontal="center"/>
    </xf>
    <xf numFmtId="0" fontId="55" fillId="3" borderId="59" xfId="0" applyFont="1" applyFill="1" applyBorder="1" applyAlignment="1">
      <alignment horizontal="center"/>
    </xf>
    <xf numFmtId="0" fontId="55" fillId="3" borderId="33" xfId="0" applyFont="1" applyFill="1" applyBorder="1" applyAlignment="1">
      <alignment horizontal="center"/>
    </xf>
    <xf numFmtId="0" fontId="55" fillId="3" borderId="34" xfId="0" applyFont="1" applyFill="1" applyBorder="1" applyAlignment="1">
      <alignment horizontal="center"/>
    </xf>
    <xf numFmtId="0" fontId="55" fillId="3" borderId="35" xfId="0" applyFont="1" applyFill="1" applyBorder="1" applyAlignment="1">
      <alignment horizontal="center"/>
    </xf>
    <xf numFmtId="0" fontId="55" fillId="37" borderId="33" xfId="0" applyFont="1" applyFill="1" applyBorder="1" applyAlignment="1">
      <alignment horizontal="center"/>
    </xf>
    <xf numFmtId="0" fontId="55" fillId="37" borderId="34" xfId="0" applyFont="1" applyFill="1" applyBorder="1" applyAlignment="1">
      <alignment horizontal="center"/>
    </xf>
    <xf numFmtId="0" fontId="55" fillId="37" borderId="35" xfId="0" applyFont="1" applyFill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55" fillId="3" borderId="41" xfId="0" applyFont="1" applyFill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55" fillId="0" borderId="50" xfId="0" applyFont="1" applyBorder="1" applyAlignment="1">
      <alignment horizontal="center"/>
    </xf>
    <xf numFmtId="0" fontId="55" fillId="0" borderId="4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3" fillId="37" borderId="9" xfId="0" applyFont="1" applyFill="1" applyBorder="1" applyAlignment="1">
      <alignment horizontal="center"/>
    </xf>
    <xf numFmtId="0" fontId="53" fillId="37" borderId="50" xfId="0" applyFont="1" applyFill="1" applyBorder="1" applyAlignment="1">
      <alignment horizontal="center"/>
    </xf>
    <xf numFmtId="0" fontId="53" fillId="37" borderId="41" xfId="0" applyFont="1" applyFill="1" applyBorder="1" applyAlignment="1">
      <alignment horizontal="center"/>
    </xf>
    <xf numFmtId="0" fontId="53" fillId="36" borderId="1" xfId="0" applyFont="1" applyFill="1" applyBorder="1" applyAlignment="1">
      <alignment horizontal="center"/>
    </xf>
    <xf numFmtId="0" fontId="53" fillId="37" borderId="1" xfId="0" applyFont="1" applyFill="1" applyBorder="1" applyAlignment="1">
      <alignment horizontal="center"/>
    </xf>
  </cellXfs>
  <cellStyles count="66">
    <cellStyle name="Excel Built-in 20% - Accent1" xfId="4" xr:uid="{39CD6A5D-CECD-4C5F-B592-425733427A13}"/>
    <cellStyle name="Excel Built-in 20% - Accent2" xfId="5" xr:uid="{C2019A82-69EF-479E-A5F6-440E0415AA59}"/>
    <cellStyle name="Excel Built-in 20% - Accent3" xfId="6" xr:uid="{0EFD8750-7648-47AA-90A6-85CDFEA30C7F}"/>
    <cellStyle name="Excel Built-in 20% - Accent4" xfId="7" xr:uid="{7E1FE994-943B-4E28-9CCA-EFB0D9C5260C}"/>
    <cellStyle name="Excel Built-in 20% - Accent5" xfId="8" xr:uid="{64D7CD59-0666-469C-AE35-336CB830410D}"/>
    <cellStyle name="Excel Built-in 20% - Accent6" xfId="9" xr:uid="{A4C307E1-D5B9-416C-9E07-D638C3C87673}"/>
    <cellStyle name="Excel Built-in 40% - Accent1" xfId="10" xr:uid="{432E4C06-700F-4853-80D9-1876199EF66C}"/>
    <cellStyle name="Excel Built-in 40% - Accent2" xfId="11" xr:uid="{1BB42C8D-6500-4D2C-9646-34AE57E32C3E}"/>
    <cellStyle name="Excel Built-in 40% - Accent3" xfId="12" xr:uid="{52988FDC-2307-4AA2-A483-D94568C13888}"/>
    <cellStyle name="Excel Built-in 40% - Accent4" xfId="13" xr:uid="{8EFC9E9C-6705-4A7C-82C1-80856280EE40}"/>
    <cellStyle name="Excel Built-in 40% - Accent5" xfId="14" xr:uid="{320230C6-6971-49A2-8EC7-18C95A1B30D4}"/>
    <cellStyle name="Excel Built-in 40% - Accent6" xfId="15" xr:uid="{6CA9000D-FB22-4AED-8143-CBFC6D309401}"/>
    <cellStyle name="Excel Built-in 60% - Accent1" xfId="16" xr:uid="{6FFA7209-6E34-43A4-B89D-48EC5EBDFE95}"/>
    <cellStyle name="Excel Built-in 60% - Accent2" xfId="17" xr:uid="{CF44862E-73F3-479E-B2DA-863BEB408094}"/>
    <cellStyle name="Excel Built-in 60% - Accent3" xfId="18" xr:uid="{15AE605C-C3B1-42E7-A6D5-4EC75393C3AA}"/>
    <cellStyle name="Excel Built-in 60% - Accent4" xfId="19" xr:uid="{B54E089F-0FFA-45F9-B257-33FE693AE506}"/>
    <cellStyle name="Excel Built-in 60% - Accent5" xfId="20" xr:uid="{F4C83EAD-1D47-4F97-BE4F-21A585052242}"/>
    <cellStyle name="Excel Built-in 60% - Accent6" xfId="21" xr:uid="{69FCBF2B-8EC8-4D34-A669-BBFC7796EFF2}"/>
    <cellStyle name="Excel Built-in Accent1" xfId="22" xr:uid="{BC91CA84-0124-4142-A882-A4CBD19035BE}"/>
    <cellStyle name="Excel Built-in Accent2" xfId="23" xr:uid="{5F867E65-2B81-407B-915C-A94F971E83D9}"/>
    <cellStyle name="Excel Built-in Accent3" xfId="24" xr:uid="{F580F11C-83BA-41B2-811E-C4922FB5E553}"/>
    <cellStyle name="Excel Built-in Accent4" xfId="25" xr:uid="{4F357965-FCB0-4A36-9B57-507D152290B2}"/>
    <cellStyle name="Excel Built-in Accent5" xfId="26" xr:uid="{774AA694-ED25-43C2-BAEC-B15D91FE8B77}"/>
    <cellStyle name="Excel Built-in Accent6" xfId="27" xr:uid="{07FC8F25-426D-4F66-8C50-403AA50A1186}"/>
    <cellStyle name="Excel Built-in Bad" xfId="28" xr:uid="{9E24A8D7-E813-49B3-9035-B678C2060F9B}"/>
    <cellStyle name="Excel Built-in Calculation" xfId="29" xr:uid="{B6355A85-060E-4CE3-BB49-394B6A83B216}"/>
    <cellStyle name="Excel Built-in Check Cell" xfId="30" xr:uid="{2FA821F9-C3C4-458C-A755-38D5D69E28B2}"/>
    <cellStyle name="Excel Built-in Explanatory Text" xfId="31" xr:uid="{9415E96E-697A-4C93-A38B-ECADF455042A}"/>
    <cellStyle name="Excel Built-in Good" xfId="32" xr:uid="{1E8302C6-0646-42D7-B195-DF1C1AFA0E7C}"/>
    <cellStyle name="Excel Built-in Heading 1" xfId="33" xr:uid="{75A73B0B-28FD-43AD-A6ED-9EBB3C89363F}"/>
    <cellStyle name="Excel Built-in Heading 2" xfId="34" xr:uid="{F5F1624A-5EF6-4397-83CF-E40709522F4A}"/>
    <cellStyle name="Excel Built-in Heading 3" xfId="35" xr:uid="{D6709FEA-AD0A-4E39-9797-0B6748759F81}"/>
    <cellStyle name="Excel Built-in Heading 4" xfId="36" xr:uid="{26558038-B01C-4F2B-8042-90E22AB58045}"/>
    <cellStyle name="Excel Built-in Input" xfId="37" xr:uid="{062086BE-0624-4F97-B5AC-3DE5B5BE089D}"/>
    <cellStyle name="Excel Built-in Linked Cell" xfId="38" xr:uid="{08BD5342-32DC-464A-AEA5-D483DCC816BD}"/>
    <cellStyle name="Excel Built-in Neutral" xfId="39" xr:uid="{7DBCD44E-2A94-4FB0-B8D5-1DC0EADEEAEE}"/>
    <cellStyle name="Excel Built-in Normal" xfId="40" xr:uid="{166EEEE4-959A-4E14-91D8-2A249B3242EE}"/>
    <cellStyle name="Excel Built-in Normal 1" xfId="41" xr:uid="{F350272F-DE0C-435A-97A4-1DF05A0054AE}"/>
    <cellStyle name="Excel Built-in Normal 2" xfId="57" xr:uid="{BC363E76-31DB-4AEF-BDA9-7E8CA9979F38}"/>
    <cellStyle name="Excel Built-in Normal 3" xfId="58" xr:uid="{5278C4CD-82E5-4AED-BFE3-307187A00ED7}"/>
    <cellStyle name="Excel Built-in Note" xfId="42" xr:uid="{F340B672-C419-4975-BB7B-6928D046FF12}"/>
    <cellStyle name="Excel Built-in Output" xfId="43" xr:uid="{3DD3AC46-404E-4B58-9E4F-9F6CB664B0C3}"/>
    <cellStyle name="Excel Built-in Title" xfId="44" xr:uid="{7E08D4AE-D5F3-48F3-8202-FF8D01D9B8B2}"/>
    <cellStyle name="Excel Built-in Total" xfId="45" xr:uid="{EF586C89-B160-4DF4-93C6-1EE2ED6D094C}"/>
    <cellStyle name="Excel Built-in Warning Text" xfId="46" xr:uid="{FB66D949-1111-4E8C-A83F-54D763E3F974}"/>
    <cellStyle name="Heading" xfId="47" xr:uid="{71199D5A-8D89-4DAD-BD3D-88D507856680}"/>
    <cellStyle name="Heading 5" xfId="62" xr:uid="{44F160AA-8CC2-402E-AE3C-9FD32B745101}"/>
    <cellStyle name="Heading1" xfId="48" xr:uid="{37A31199-DFC8-4D4C-B711-D4F1A9F58F96}"/>
    <cellStyle name="Heading1 2" xfId="63" xr:uid="{328E8132-8B0C-4689-A1C2-EB3174F100A4}"/>
    <cellStyle name="Normal" xfId="0" builtinId="0"/>
    <cellStyle name="Normal 2" xfId="49" xr:uid="{DDC68725-4D5E-4093-AC56-117F81AB0EA6}"/>
    <cellStyle name="Normal 2 2" xfId="50" xr:uid="{596FE6D5-2BF9-4D08-AF0D-70F8861BA1DC}"/>
    <cellStyle name="Normal 3" xfId="51" xr:uid="{A372A287-073C-470A-800D-AB14F566870A}"/>
    <cellStyle name="Normal 4" xfId="52" xr:uid="{03DAC19B-0351-47EF-8449-1CE94BF408A1}"/>
    <cellStyle name="Normal 5" xfId="53" xr:uid="{65175D06-E6A7-4CF5-9E0D-079265980412}"/>
    <cellStyle name="Normal 6" xfId="3" xr:uid="{96A8CAF2-FF1B-4F56-864A-27F931CA64CA}"/>
    <cellStyle name="Normal 7" xfId="56" xr:uid="{56E954F6-BAF1-4B07-B93A-39F83DBDC69A}"/>
    <cellStyle name="Normal 8" xfId="59" xr:uid="{0E64165B-79BC-467C-9DC2-2634D172161C}"/>
    <cellStyle name="Normal_Poussins et Poussines" xfId="1" xr:uid="{F16A5B7A-17D8-4954-8845-069564A48B58}"/>
    <cellStyle name="Normal_TABLE COTATIONS DRANCY" xfId="2" xr:uid="{208DE06C-F759-4CE0-934B-8B79584D589C}"/>
    <cellStyle name="Result" xfId="54" xr:uid="{327BF9B5-1C2E-4827-A3D6-26FCA0C9BAFE}"/>
    <cellStyle name="Result 2" xfId="60" xr:uid="{864D7E1F-4735-4F17-B4E4-4747EB0F1845}"/>
    <cellStyle name="Result 3" xfId="64" xr:uid="{C800AA36-A316-4464-8EB9-303E5D67F5E0}"/>
    <cellStyle name="Result2" xfId="55" xr:uid="{3F1C3505-A8B9-4214-A426-D77678504595}"/>
    <cellStyle name="Result2 2" xfId="61" xr:uid="{8C4A4BF7-8849-4732-810A-76BFD23E0CAF}"/>
    <cellStyle name="Result2 3" xfId="65" xr:uid="{91197FBB-C04D-4AD2-9CCC-BAB22CA2A67A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D53-07FB-41CD-96E2-D8E922968C7E}">
  <dimension ref="A1:E24"/>
  <sheetViews>
    <sheetView tabSelected="1" workbookViewId="0"/>
  </sheetViews>
  <sheetFormatPr defaultRowHeight="15"/>
  <cols>
    <col min="1" max="1" width="4.5" style="151" customWidth="1"/>
    <col min="2" max="2" width="70.5" style="151" bestFit="1" customWidth="1"/>
    <col min="3" max="16384" width="9" style="151"/>
  </cols>
  <sheetData>
    <row r="1" spans="1:5" ht="15.75" thickBot="1">
      <c r="A1" s="150"/>
      <c r="B1" s="150"/>
      <c r="C1" s="150"/>
      <c r="D1" s="150"/>
      <c r="E1" s="150"/>
    </row>
    <row r="2" spans="1:5" ht="30">
      <c r="B2" s="144" t="s">
        <v>476</v>
      </c>
      <c r="C2" s="150"/>
      <c r="D2" s="150"/>
      <c r="E2" s="150"/>
    </row>
    <row r="3" spans="1:5" ht="30.75" thickBot="1">
      <c r="B3" s="145" t="s">
        <v>477</v>
      </c>
      <c r="C3" s="150"/>
      <c r="D3" s="150"/>
      <c r="E3" s="150"/>
    </row>
    <row r="4" spans="1:5" ht="18.75" thickBot="1">
      <c r="B4" s="146" t="s">
        <v>580</v>
      </c>
      <c r="C4" s="150"/>
      <c r="D4" s="150"/>
      <c r="E4" s="150"/>
    </row>
    <row r="5" spans="1:5" ht="18.75" customHeight="1">
      <c r="B5" s="147" t="s">
        <v>173</v>
      </c>
      <c r="C5" s="132"/>
      <c r="D5" s="133"/>
      <c r="E5" s="133"/>
    </row>
    <row r="6" spans="1:5" ht="18" customHeight="1">
      <c r="B6" s="148" t="s">
        <v>75</v>
      </c>
      <c r="C6" s="132"/>
      <c r="D6" s="133"/>
      <c r="E6" s="133"/>
    </row>
    <row r="7" spans="1:5" ht="15.75">
      <c r="B7" s="148" t="s">
        <v>303</v>
      </c>
      <c r="C7" s="134"/>
      <c r="D7" s="134"/>
      <c r="E7" s="134"/>
    </row>
    <row r="8" spans="1:5" ht="15.75">
      <c r="B8" s="148" t="s">
        <v>254</v>
      </c>
      <c r="C8" s="150"/>
      <c r="D8" s="150"/>
      <c r="E8" s="150"/>
    </row>
    <row r="9" spans="1:5" ht="20.25">
      <c r="B9" s="148" t="s">
        <v>400</v>
      </c>
      <c r="C9" s="150"/>
      <c r="D9" s="135"/>
      <c r="E9" s="150"/>
    </row>
    <row r="10" spans="1:5" ht="15.75">
      <c r="B10" s="148" t="s">
        <v>273</v>
      </c>
      <c r="C10" s="150"/>
      <c r="D10" s="150"/>
      <c r="E10" s="150"/>
    </row>
    <row r="11" spans="1:5" ht="16.5" thickBot="1">
      <c r="B11" s="149" t="s">
        <v>176</v>
      </c>
      <c r="C11" s="150"/>
      <c r="D11" s="150"/>
      <c r="E11" s="150"/>
    </row>
    <row r="12" spans="1:5">
      <c r="B12" s="136"/>
      <c r="C12" s="150"/>
      <c r="D12" s="150"/>
      <c r="E12" s="150"/>
    </row>
    <row r="13" spans="1:5">
      <c r="B13" s="136"/>
      <c r="C13" s="150"/>
      <c r="D13" s="150"/>
      <c r="E13" s="150"/>
    </row>
    <row r="14" spans="1:5">
      <c r="B14" s="136"/>
      <c r="C14" s="150"/>
      <c r="D14" s="150"/>
      <c r="E14" s="150"/>
    </row>
    <row r="15" spans="1:5">
      <c r="B15" s="136"/>
      <c r="C15" s="150"/>
      <c r="D15" s="150"/>
      <c r="E15" s="150"/>
    </row>
    <row r="16" spans="1:5">
      <c r="B16" s="136"/>
      <c r="C16" s="150"/>
      <c r="D16" s="150"/>
      <c r="E16" s="150"/>
    </row>
    <row r="17" spans="2:5">
      <c r="B17" s="136"/>
      <c r="C17" s="150"/>
      <c r="D17" s="150"/>
      <c r="E17" s="150"/>
    </row>
    <row r="18" spans="2:5">
      <c r="B18" s="136"/>
      <c r="C18" s="150"/>
      <c r="D18" s="150"/>
      <c r="E18" s="150"/>
    </row>
    <row r="19" spans="2:5">
      <c r="B19" s="136"/>
      <c r="C19" s="150"/>
      <c r="D19" s="150"/>
      <c r="E19" s="150"/>
    </row>
    <row r="20" spans="2:5">
      <c r="B20" s="136"/>
      <c r="C20" s="150"/>
      <c r="D20" s="150"/>
      <c r="E20" s="150"/>
    </row>
    <row r="21" spans="2:5">
      <c r="B21" s="136"/>
      <c r="C21" s="150"/>
      <c r="D21" s="150"/>
      <c r="E21" s="150"/>
    </row>
    <row r="22" spans="2:5">
      <c r="B22" s="136"/>
      <c r="C22" s="150"/>
      <c r="D22" s="150"/>
      <c r="E22" s="150"/>
    </row>
    <row r="23" spans="2:5">
      <c r="C23" s="150"/>
      <c r="D23" s="150"/>
      <c r="E23" s="150"/>
    </row>
    <row r="24" spans="2:5">
      <c r="C24" s="150"/>
      <c r="D24" s="150"/>
      <c r="E24" s="15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D63B-8865-4A35-91ED-F42FCF1D237D}">
  <dimension ref="A1:AJ24"/>
  <sheetViews>
    <sheetView zoomScale="70" zoomScaleNormal="70" workbookViewId="0">
      <selection activeCell="J18" sqref="J18"/>
    </sheetView>
  </sheetViews>
  <sheetFormatPr defaultRowHeight="15"/>
  <cols>
    <col min="1" max="1" width="20.125" style="151" bestFit="1" customWidth="1"/>
    <col min="2" max="2" width="11.375" style="151" bestFit="1" customWidth="1"/>
    <col min="3" max="3" width="7.75" style="151" bestFit="1" customWidth="1"/>
    <col min="4" max="4" width="8.125" style="151" bestFit="1" customWidth="1"/>
    <col min="5" max="5" width="6.75" style="151" bestFit="1" customWidth="1"/>
    <col min="6" max="6" width="8.125" style="151" bestFit="1" customWidth="1"/>
    <col min="7" max="7" width="6.75" style="151" bestFit="1" customWidth="1"/>
    <col min="8" max="8" width="8.125" style="151" bestFit="1" customWidth="1"/>
    <col min="9" max="9" width="6.75" style="151" bestFit="1" customWidth="1"/>
    <col min="10" max="10" width="8.125" style="151" bestFit="1" customWidth="1"/>
    <col min="11" max="11" width="6.75" style="151" bestFit="1" customWidth="1"/>
    <col min="12" max="12" width="8.125" style="151" bestFit="1" customWidth="1"/>
    <col min="13" max="13" width="6.75" style="151" bestFit="1" customWidth="1"/>
    <col min="14" max="14" width="8.125" style="151" bestFit="1" customWidth="1"/>
    <col min="15" max="15" width="6.75" style="151" bestFit="1" customWidth="1"/>
    <col min="16" max="16" width="8.125" style="151" bestFit="1" customWidth="1"/>
    <col min="17" max="17" width="6.75" style="151" bestFit="1" customWidth="1"/>
    <col min="18" max="18" width="8.125" style="151" bestFit="1" customWidth="1"/>
    <col min="19" max="19" width="6.75" style="151" bestFit="1" customWidth="1"/>
    <col min="20" max="20" width="8.125" style="151" bestFit="1" customWidth="1"/>
    <col min="21" max="21" width="6.75" style="151" bestFit="1" customWidth="1"/>
    <col min="22" max="22" width="8.125" style="151" bestFit="1" customWidth="1"/>
    <col min="23" max="23" width="6.75" style="151" bestFit="1" customWidth="1"/>
    <col min="24" max="24" width="8.125" style="151" bestFit="1" customWidth="1"/>
    <col min="25" max="25" width="6.75" style="151" bestFit="1" customWidth="1"/>
    <col min="26" max="26" width="8.125" style="151" bestFit="1" customWidth="1"/>
    <col min="27" max="27" width="6.75" style="151" bestFit="1" customWidth="1"/>
    <col min="28" max="28" width="8.125" style="151" bestFit="1" customWidth="1"/>
    <col min="29" max="30" width="6.75" style="151" bestFit="1" customWidth="1"/>
    <col min="31" max="31" width="9" style="151"/>
    <col min="32" max="32" width="13.875" style="151" bestFit="1" customWidth="1"/>
    <col min="33" max="33" width="14.875" style="151" bestFit="1" customWidth="1"/>
    <col min="34" max="34" width="11.375" style="151" bestFit="1" customWidth="1"/>
    <col min="35" max="35" width="7" style="151" bestFit="1" customWidth="1"/>
    <col min="36" max="36" width="7.875" style="151" bestFit="1" customWidth="1"/>
    <col min="37" max="16384" width="9" style="151"/>
  </cols>
  <sheetData>
    <row r="1" spans="1:36" ht="15.75">
      <c r="A1" s="288" t="s">
        <v>72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</row>
    <row r="2" spans="1:36" ht="15.75">
      <c r="A2" s="263" t="s">
        <v>65</v>
      </c>
      <c r="B2" s="263"/>
      <c r="C2" s="263"/>
      <c r="D2" s="263" t="s">
        <v>9</v>
      </c>
      <c r="E2" s="263"/>
      <c r="F2" s="263" t="s">
        <v>10</v>
      </c>
      <c r="G2" s="263"/>
      <c r="H2" s="263" t="s">
        <v>1</v>
      </c>
      <c r="I2" s="263"/>
      <c r="J2" s="263" t="s">
        <v>11</v>
      </c>
      <c r="K2" s="263"/>
      <c r="L2" s="263" t="s">
        <v>475</v>
      </c>
      <c r="M2" s="263"/>
      <c r="N2" s="263" t="s">
        <v>5</v>
      </c>
      <c r="O2" s="263"/>
      <c r="P2" s="263" t="s">
        <v>12</v>
      </c>
      <c r="Q2" s="263"/>
      <c r="R2" s="263" t="s">
        <v>13</v>
      </c>
      <c r="S2" s="263"/>
      <c r="T2" s="263" t="s">
        <v>14</v>
      </c>
      <c r="U2" s="263"/>
      <c r="V2" s="263" t="s">
        <v>16</v>
      </c>
      <c r="W2" s="263"/>
      <c r="X2" s="263" t="s">
        <v>17</v>
      </c>
      <c r="Y2" s="263"/>
      <c r="Z2" s="263" t="s">
        <v>18</v>
      </c>
      <c r="AA2" s="263"/>
      <c r="AB2" s="263" t="s">
        <v>19</v>
      </c>
      <c r="AC2" s="263"/>
      <c r="AD2" s="218" t="s">
        <v>66</v>
      </c>
    </row>
    <row r="3" spans="1:36" ht="15.75" thickBot="1">
      <c r="A3" s="220" t="s">
        <v>68</v>
      </c>
      <c r="B3" s="220" t="s">
        <v>63</v>
      </c>
      <c r="C3" s="220" t="s">
        <v>64</v>
      </c>
      <c r="D3" s="221" t="s">
        <v>3</v>
      </c>
      <c r="E3" s="220" t="s">
        <v>4</v>
      </c>
      <c r="F3" s="221" t="s">
        <v>3</v>
      </c>
      <c r="G3" s="220" t="s">
        <v>4</v>
      </c>
      <c r="H3" s="221" t="s">
        <v>3</v>
      </c>
      <c r="I3" s="220" t="s">
        <v>4</v>
      </c>
      <c r="J3" s="222" t="s">
        <v>3</v>
      </c>
      <c r="K3" s="220" t="s">
        <v>4</v>
      </c>
      <c r="L3" s="222" t="s">
        <v>3</v>
      </c>
      <c r="M3" s="220" t="s">
        <v>4</v>
      </c>
      <c r="N3" s="223" t="s">
        <v>3</v>
      </c>
      <c r="O3" s="220" t="s">
        <v>4</v>
      </c>
      <c r="P3" s="223" t="s">
        <v>3</v>
      </c>
      <c r="Q3" s="220" t="s">
        <v>4</v>
      </c>
      <c r="R3" s="223" t="s">
        <v>3</v>
      </c>
      <c r="S3" s="220" t="s">
        <v>4</v>
      </c>
      <c r="T3" s="223" t="s">
        <v>3</v>
      </c>
      <c r="U3" s="220" t="s">
        <v>4</v>
      </c>
      <c r="V3" s="223" t="s">
        <v>3</v>
      </c>
      <c r="W3" s="220" t="s">
        <v>4</v>
      </c>
      <c r="X3" s="223" t="s">
        <v>3</v>
      </c>
      <c r="Y3" s="220" t="s">
        <v>4</v>
      </c>
      <c r="Z3" s="223" t="s">
        <v>3</v>
      </c>
      <c r="AA3" s="220" t="s">
        <v>4</v>
      </c>
      <c r="AB3" s="223" t="s">
        <v>3</v>
      </c>
      <c r="AC3" s="220" t="s">
        <v>4</v>
      </c>
      <c r="AD3" s="220" t="s">
        <v>4</v>
      </c>
    </row>
    <row r="4" spans="1:36" ht="16.5" thickBot="1">
      <c r="A4" s="177" t="s">
        <v>121</v>
      </c>
      <c r="B4" s="177" t="s">
        <v>122</v>
      </c>
      <c r="C4" s="177" t="s">
        <v>75</v>
      </c>
      <c r="D4" s="178"/>
      <c r="E4" s="177" t="str">
        <f t="shared" ref="E4:E22" si="0">IF(ISBLANK(D4),"",VLOOKUP(D4,BM_60_m,2))</f>
        <v/>
      </c>
      <c r="F4" s="178"/>
      <c r="G4" s="177" t="str">
        <f t="shared" ref="G4:G22" si="1">IF(ISBLANK(F4),"",VLOOKUP(F4,BM_120_m,2))</f>
        <v/>
      </c>
      <c r="H4" s="178">
        <v>97</v>
      </c>
      <c r="I4" s="177">
        <f t="shared" ref="I4:I22" si="2">IF(ISBLANK(H4),"",VLOOKUP(H4,BM_50_m_H.,2))</f>
        <v>20</v>
      </c>
      <c r="J4" s="175">
        <v>3400</v>
      </c>
      <c r="K4" s="177">
        <f t="shared" ref="K4:K22" si="3">IF(ISBLANK(J4),"",VLOOKUP(J4,BM_1000_m,2))</f>
        <v>17</v>
      </c>
      <c r="L4" s="175"/>
      <c r="M4" s="177" t="str">
        <f t="shared" ref="M4:M22" si="4">IF(ISBLANK(L4),"",VLOOKUP(L4,BM_2_km_marche,2))</f>
        <v/>
      </c>
      <c r="N4" s="179"/>
      <c r="O4" s="177" t="str">
        <f t="shared" ref="O4:O22" si="5">IF(ISBLANK(N4),"",VLOOKUP(N4,BM_LONGUEUR,2))</f>
        <v/>
      </c>
      <c r="P4" s="179"/>
      <c r="Q4" s="177" t="str">
        <f t="shared" ref="Q4:Q22" si="6">IF(ISBLANK(P4),"",VLOOKUP(P4,BM_HAUTEUR,2))</f>
        <v/>
      </c>
      <c r="R4" s="179">
        <v>919</v>
      </c>
      <c r="S4" s="177">
        <f t="shared" ref="S4:S22" si="7">IF(ISBLANK(R4),"",VLOOKUP(R4,BM_T.S.,2))</f>
        <v>21</v>
      </c>
      <c r="T4" s="179"/>
      <c r="U4" s="177" t="str">
        <f t="shared" ref="U4:U22" si="8">IF(ISBLANK(T4),"",VLOOKUP(T4,BM_PERCHE,2))</f>
        <v/>
      </c>
      <c r="V4" s="179"/>
      <c r="W4" s="177" t="str">
        <f t="shared" ref="W4:W22" si="9">IF(ISBLANK(V4),"",VLOOKUP(V4,BM_POIDS,2))</f>
        <v/>
      </c>
      <c r="X4" s="179">
        <v>1736</v>
      </c>
      <c r="Y4" s="177">
        <f t="shared" ref="Y4:Y22" si="10">IF(ISBLANK(X4),"",VLOOKUP(X4,BM_DISQUE,2))</f>
        <v>16</v>
      </c>
      <c r="Z4" s="179"/>
      <c r="AA4" s="177" t="str">
        <f t="shared" ref="AA4:AA22" si="11">IF(ISBLANK(Z4),"",VLOOKUP(Z4,BM_JAVELOT,2))</f>
        <v/>
      </c>
      <c r="AB4" s="179"/>
      <c r="AC4" s="177" t="str">
        <f t="shared" ref="AC4:AC22" si="12">IF(ISBLANK(AB4),"",VLOOKUP(AB4,BM_MARTEAU,2))</f>
        <v/>
      </c>
      <c r="AD4" s="177">
        <f t="shared" ref="AD4:AD22" si="13">SUM(E4,G4,I4,K4,O4,Q4,S4,U4,AC4,AA4,Y4,W4,M4)</f>
        <v>74</v>
      </c>
      <c r="AF4" s="275" t="s">
        <v>72</v>
      </c>
      <c r="AG4" s="276"/>
      <c r="AH4" s="276"/>
      <c r="AI4" s="276"/>
      <c r="AJ4" s="277"/>
    </row>
    <row r="5" spans="1:36" ht="15.75">
      <c r="A5" s="177" t="s">
        <v>435</v>
      </c>
      <c r="B5" s="177" t="s">
        <v>436</v>
      </c>
      <c r="C5" s="177" t="s">
        <v>400</v>
      </c>
      <c r="D5" s="178"/>
      <c r="E5" s="177" t="str">
        <f t="shared" si="0"/>
        <v/>
      </c>
      <c r="F5" s="178"/>
      <c r="G5" s="177" t="str">
        <f t="shared" si="1"/>
        <v/>
      </c>
      <c r="H5" s="178">
        <v>102</v>
      </c>
      <c r="I5" s="177">
        <f t="shared" si="2"/>
        <v>18</v>
      </c>
      <c r="J5" s="175">
        <v>3530</v>
      </c>
      <c r="K5" s="177">
        <f t="shared" si="3"/>
        <v>15</v>
      </c>
      <c r="L5" s="175"/>
      <c r="M5" s="177" t="str">
        <f t="shared" si="4"/>
        <v/>
      </c>
      <c r="N5" s="179"/>
      <c r="O5" s="177" t="str">
        <f t="shared" si="5"/>
        <v/>
      </c>
      <c r="P5" s="179"/>
      <c r="Q5" s="177" t="str">
        <f t="shared" si="6"/>
        <v/>
      </c>
      <c r="R5" s="179">
        <v>885</v>
      </c>
      <c r="S5" s="177">
        <f t="shared" si="7"/>
        <v>20</v>
      </c>
      <c r="T5" s="179"/>
      <c r="U5" s="177" t="str">
        <f t="shared" si="8"/>
        <v/>
      </c>
      <c r="V5" s="179"/>
      <c r="W5" s="177" t="str">
        <f t="shared" si="9"/>
        <v/>
      </c>
      <c r="X5" s="179">
        <v>1373</v>
      </c>
      <c r="Y5" s="177">
        <f t="shared" si="10"/>
        <v>12</v>
      </c>
      <c r="Z5" s="179"/>
      <c r="AA5" s="177" t="str">
        <f t="shared" si="11"/>
        <v/>
      </c>
      <c r="AB5" s="179"/>
      <c r="AC5" s="177" t="str">
        <f t="shared" si="12"/>
        <v/>
      </c>
      <c r="AD5" s="177">
        <f t="shared" si="13"/>
        <v>65</v>
      </c>
      <c r="AF5" s="278" t="s">
        <v>394</v>
      </c>
      <c r="AG5" s="279"/>
      <c r="AH5" s="279"/>
      <c r="AI5" s="279"/>
      <c r="AJ5" s="280"/>
    </row>
    <row r="6" spans="1:36" ht="16.5" thickBot="1">
      <c r="A6" s="177" t="s">
        <v>442</v>
      </c>
      <c r="B6" s="177" t="s">
        <v>83</v>
      </c>
      <c r="C6" s="177" t="s">
        <v>400</v>
      </c>
      <c r="D6" s="178"/>
      <c r="E6" s="177" t="str">
        <f t="shared" si="0"/>
        <v/>
      </c>
      <c r="F6" s="178">
        <v>175</v>
      </c>
      <c r="G6" s="177">
        <f t="shared" si="1"/>
        <v>19</v>
      </c>
      <c r="H6" s="178"/>
      <c r="I6" s="177" t="str">
        <f t="shared" si="2"/>
        <v/>
      </c>
      <c r="J6" s="175">
        <v>3420</v>
      </c>
      <c r="K6" s="177">
        <f t="shared" si="3"/>
        <v>17</v>
      </c>
      <c r="L6" s="175"/>
      <c r="M6" s="177" t="str">
        <f t="shared" si="4"/>
        <v/>
      </c>
      <c r="N6" s="179"/>
      <c r="O6" s="177" t="str">
        <f t="shared" si="5"/>
        <v/>
      </c>
      <c r="P6" s="179">
        <v>130</v>
      </c>
      <c r="Q6" s="177">
        <f t="shared" si="6"/>
        <v>19</v>
      </c>
      <c r="R6" s="179"/>
      <c r="S6" s="177" t="str">
        <f t="shared" si="7"/>
        <v/>
      </c>
      <c r="T6" s="179"/>
      <c r="U6" s="177" t="str">
        <f t="shared" si="8"/>
        <v/>
      </c>
      <c r="V6" s="179"/>
      <c r="W6" s="177" t="str">
        <f t="shared" si="9"/>
        <v/>
      </c>
      <c r="X6" s="179">
        <v>1091</v>
      </c>
      <c r="Y6" s="177">
        <f t="shared" si="10"/>
        <v>9</v>
      </c>
      <c r="Z6" s="179"/>
      <c r="AA6" s="177" t="str">
        <f t="shared" si="11"/>
        <v/>
      </c>
      <c r="AB6" s="179"/>
      <c r="AC6" s="177" t="str">
        <f t="shared" si="12"/>
        <v/>
      </c>
      <c r="AD6" s="177">
        <f t="shared" si="13"/>
        <v>64</v>
      </c>
      <c r="AF6" s="189" t="s">
        <v>390</v>
      </c>
      <c r="AG6" s="190" t="s">
        <v>68</v>
      </c>
      <c r="AH6" s="190" t="s">
        <v>389</v>
      </c>
      <c r="AI6" s="190" t="s">
        <v>64</v>
      </c>
      <c r="AJ6" s="191" t="s">
        <v>4</v>
      </c>
    </row>
    <row r="7" spans="1:36" ht="16.5" thickTop="1">
      <c r="A7" s="177" t="s">
        <v>306</v>
      </c>
      <c r="B7" s="177" t="s">
        <v>307</v>
      </c>
      <c r="C7" s="177" t="s">
        <v>303</v>
      </c>
      <c r="D7" s="178"/>
      <c r="E7" s="177" t="str">
        <f t="shared" si="0"/>
        <v/>
      </c>
      <c r="F7" s="178">
        <v>178</v>
      </c>
      <c r="G7" s="177">
        <f t="shared" si="1"/>
        <v>18</v>
      </c>
      <c r="H7" s="178"/>
      <c r="I7" s="177" t="str">
        <f t="shared" si="2"/>
        <v/>
      </c>
      <c r="J7" s="175"/>
      <c r="K7" s="177" t="str">
        <f t="shared" si="3"/>
        <v/>
      </c>
      <c r="L7" s="175">
        <v>13531</v>
      </c>
      <c r="M7" s="177">
        <f t="shared" si="4"/>
        <v>13</v>
      </c>
      <c r="N7" s="179">
        <v>358</v>
      </c>
      <c r="O7" s="177">
        <f t="shared" si="5"/>
        <v>16</v>
      </c>
      <c r="P7" s="179"/>
      <c r="Q7" s="177" t="str">
        <f t="shared" si="6"/>
        <v/>
      </c>
      <c r="R7" s="179"/>
      <c r="S7" s="177" t="str">
        <f t="shared" si="7"/>
        <v/>
      </c>
      <c r="T7" s="179"/>
      <c r="U7" s="177" t="str">
        <f t="shared" si="8"/>
        <v/>
      </c>
      <c r="V7" s="179">
        <v>769</v>
      </c>
      <c r="W7" s="177">
        <f t="shared" si="9"/>
        <v>15</v>
      </c>
      <c r="X7" s="179"/>
      <c r="Y7" s="177" t="str">
        <f t="shared" si="10"/>
        <v/>
      </c>
      <c r="Z7" s="179"/>
      <c r="AA7" s="177" t="str">
        <f t="shared" si="11"/>
        <v/>
      </c>
      <c r="AB7" s="179"/>
      <c r="AC7" s="177" t="str">
        <f t="shared" si="12"/>
        <v/>
      </c>
      <c r="AD7" s="177">
        <f t="shared" si="13"/>
        <v>62</v>
      </c>
      <c r="AF7" s="192">
        <v>1</v>
      </c>
      <c r="AG7" s="172" t="str">
        <f>INDEX(A:A,MATCH(LARGE($AD:$AD,1),$AD:$AD, 0))</f>
        <v>PULENTHIRAN</v>
      </c>
      <c r="AH7" s="172" t="str">
        <f>INDEX(B:B,MATCH(LARGE($AD:$AD,1),$AD:$AD, 0))</f>
        <v>Thamilenthy</v>
      </c>
      <c r="AI7" s="172" t="str">
        <f>INDEX(C:C,MATCH(LARGE($AD:$AD,1),$AD:$AD, 0))</f>
        <v>BMSA</v>
      </c>
      <c r="AJ7" s="193">
        <f>LARGE($AD:$AD,1)</f>
        <v>74</v>
      </c>
    </row>
    <row r="8" spans="1:36" ht="15.75">
      <c r="A8" s="177" t="s">
        <v>247</v>
      </c>
      <c r="B8" s="177" t="s">
        <v>248</v>
      </c>
      <c r="C8" s="177" t="s">
        <v>176</v>
      </c>
      <c r="D8" s="178">
        <v>86</v>
      </c>
      <c r="E8" s="177">
        <f t="shared" si="0"/>
        <v>19</v>
      </c>
      <c r="F8" s="178"/>
      <c r="G8" s="177" t="str">
        <f t="shared" si="1"/>
        <v/>
      </c>
      <c r="H8" s="178"/>
      <c r="I8" s="177" t="str">
        <f t="shared" si="2"/>
        <v/>
      </c>
      <c r="J8" s="175">
        <v>4000</v>
      </c>
      <c r="K8" s="177">
        <f t="shared" si="3"/>
        <v>14</v>
      </c>
      <c r="L8" s="175"/>
      <c r="M8" s="177" t="str">
        <f t="shared" si="4"/>
        <v/>
      </c>
      <c r="N8" s="179"/>
      <c r="O8" s="177" t="str">
        <f t="shared" si="5"/>
        <v/>
      </c>
      <c r="P8" s="179"/>
      <c r="Q8" s="177" t="str">
        <f t="shared" si="6"/>
        <v/>
      </c>
      <c r="R8" s="179">
        <v>810</v>
      </c>
      <c r="S8" s="177">
        <f t="shared" si="7"/>
        <v>16</v>
      </c>
      <c r="T8" s="179"/>
      <c r="U8" s="177" t="str">
        <f t="shared" si="8"/>
        <v/>
      </c>
      <c r="V8" s="179"/>
      <c r="W8" s="177" t="str">
        <f t="shared" si="9"/>
        <v/>
      </c>
      <c r="X8" s="179"/>
      <c r="Y8" s="177" t="str">
        <f t="shared" si="10"/>
        <v/>
      </c>
      <c r="Z8" s="179"/>
      <c r="AA8" s="177" t="str">
        <f t="shared" si="11"/>
        <v/>
      </c>
      <c r="AB8" s="179">
        <v>1222</v>
      </c>
      <c r="AC8" s="177">
        <f t="shared" si="12"/>
        <v>10</v>
      </c>
      <c r="AD8" s="177">
        <f t="shared" si="13"/>
        <v>59</v>
      </c>
      <c r="AF8" s="194">
        <v>2</v>
      </c>
      <c r="AG8" s="172" t="str">
        <f>INDEX(A:A,MATCH(LARGE($AD:$AD,2),$AD:$AD, 0))</f>
        <v>HUREL</v>
      </c>
      <c r="AH8" s="172" t="str">
        <f>INDEX(B:B,MATCH(LARGE($AD:$AD,2),$AD:$AD, 0))</f>
        <v>Axel</v>
      </c>
      <c r="AI8" s="172" t="str">
        <f>INDEX(C:C,MATCH(LARGE($AD:$AD,2),$AD:$AD, 0))</f>
        <v>NLSA</v>
      </c>
      <c r="AJ8" s="195">
        <f>LARGE($AD:$AD,2)</f>
        <v>65</v>
      </c>
    </row>
    <row r="9" spans="1:36" ht="15.75">
      <c r="A9" s="177" t="s">
        <v>245</v>
      </c>
      <c r="B9" s="177" t="s">
        <v>246</v>
      </c>
      <c r="C9" s="177" t="s">
        <v>176</v>
      </c>
      <c r="D9" s="178">
        <v>90</v>
      </c>
      <c r="E9" s="177">
        <f t="shared" si="0"/>
        <v>17</v>
      </c>
      <c r="F9" s="178"/>
      <c r="G9" s="177" t="str">
        <f t="shared" si="1"/>
        <v/>
      </c>
      <c r="H9" s="178"/>
      <c r="I9" s="177" t="str">
        <f t="shared" si="2"/>
        <v/>
      </c>
      <c r="J9" s="175">
        <v>3560</v>
      </c>
      <c r="K9" s="177">
        <f t="shared" si="3"/>
        <v>15</v>
      </c>
      <c r="L9" s="175"/>
      <c r="M9" s="177" t="str">
        <f t="shared" si="4"/>
        <v/>
      </c>
      <c r="N9" s="179">
        <v>335</v>
      </c>
      <c r="O9" s="177">
        <f t="shared" si="5"/>
        <v>14</v>
      </c>
      <c r="P9" s="179"/>
      <c r="Q9" s="177" t="str">
        <f t="shared" si="6"/>
        <v/>
      </c>
      <c r="R9" s="179"/>
      <c r="S9" s="177" t="str">
        <f t="shared" si="7"/>
        <v/>
      </c>
      <c r="T9" s="179"/>
      <c r="U9" s="177" t="str">
        <f t="shared" si="8"/>
        <v/>
      </c>
      <c r="V9" s="179">
        <v>619</v>
      </c>
      <c r="W9" s="177">
        <f t="shared" si="9"/>
        <v>7</v>
      </c>
      <c r="X9" s="179"/>
      <c r="Y9" s="177" t="str">
        <f t="shared" si="10"/>
        <v/>
      </c>
      <c r="Z9" s="179"/>
      <c r="AA9" s="177" t="str">
        <f t="shared" si="11"/>
        <v/>
      </c>
      <c r="AB9" s="179"/>
      <c r="AC9" s="177" t="str">
        <f t="shared" si="12"/>
        <v/>
      </c>
      <c r="AD9" s="177">
        <f t="shared" si="13"/>
        <v>53</v>
      </c>
      <c r="AF9" s="194">
        <v>3</v>
      </c>
      <c r="AG9" s="172" t="str">
        <f>INDEX(A:A,MATCH(LARGE($AD:$AD,3),$AD:$AD, 0))</f>
        <v>SOUSA JOSE</v>
      </c>
      <c r="AH9" s="172" t="str">
        <f>INDEX(B:B,MATCH(LARGE($AD:$AD,3),$AD:$AD, 0))</f>
        <v>Noah</v>
      </c>
      <c r="AI9" s="172" t="str">
        <f>INDEX(C:C,MATCH(LARGE($AD:$AD,3),$AD:$AD, 0))</f>
        <v>NLSA</v>
      </c>
      <c r="AJ9" s="195">
        <f>LARGE($AD:$AD,3)</f>
        <v>64</v>
      </c>
    </row>
    <row r="10" spans="1:36" ht="15.75">
      <c r="A10" s="177" t="s">
        <v>250</v>
      </c>
      <c r="B10" s="177" t="s">
        <v>109</v>
      </c>
      <c r="C10" s="177" t="s">
        <v>176</v>
      </c>
      <c r="D10" s="178">
        <v>106</v>
      </c>
      <c r="E10" s="177">
        <f t="shared" si="0"/>
        <v>12</v>
      </c>
      <c r="F10" s="178"/>
      <c r="G10" s="177" t="str">
        <f t="shared" si="1"/>
        <v/>
      </c>
      <c r="H10" s="178"/>
      <c r="I10" s="177" t="str">
        <f t="shared" si="2"/>
        <v/>
      </c>
      <c r="J10" s="175">
        <v>3510</v>
      </c>
      <c r="K10" s="177">
        <f t="shared" si="3"/>
        <v>16</v>
      </c>
      <c r="L10" s="175"/>
      <c r="M10" s="177" t="str">
        <f t="shared" si="4"/>
        <v/>
      </c>
      <c r="N10" s="179">
        <v>371</v>
      </c>
      <c r="O10" s="177">
        <f t="shared" si="5"/>
        <v>17</v>
      </c>
      <c r="P10" s="179"/>
      <c r="Q10" s="177" t="str">
        <f t="shared" si="6"/>
        <v/>
      </c>
      <c r="R10" s="179"/>
      <c r="S10" s="177" t="str">
        <f t="shared" si="7"/>
        <v/>
      </c>
      <c r="T10" s="179"/>
      <c r="U10" s="177" t="str">
        <f t="shared" si="8"/>
        <v/>
      </c>
      <c r="V10" s="179">
        <v>547</v>
      </c>
      <c r="W10" s="177">
        <f t="shared" si="9"/>
        <v>7</v>
      </c>
      <c r="X10" s="179"/>
      <c r="Y10" s="177" t="str">
        <f t="shared" si="10"/>
        <v/>
      </c>
      <c r="Z10" s="179"/>
      <c r="AA10" s="177" t="str">
        <f t="shared" si="11"/>
        <v/>
      </c>
      <c r="AB10" s="179"/>
      <c r="AC10" s="177" t="str">
        <f t="shared" si="12"/>
        <v/>
      </c>
      <c r="AD10" s="177">
        <f t="shared" si="13"/>
        <v>52</v>
      </c>
      <c r="AF10" s="265" t="s">
        <v>395</v>
      </c>
      <c r="AG10" s="266"/>
      <c r="AH10" s="266"/>
      <c r="AI10" s="266"/>
      <c r="AJ10" s="267"/>
    </row>
    <row r="11" spans="1:36" ht="16.5" thickBot="1">
      <c r="A11" s="177" t="s">
        <v>471</v>
      </c>
      <c r="B11" s="177" t="s">
        <v>472</v>
      </c>
      <c r="C11" s="177" t="s">
        <v>176</v>
      </c>
      <c r="D11" s="178">
        <v>93</v>
      </c>
      <c r="E11" s="177">
        <f t="shared" si="0"/>
        <v>16</v>
      </c>
      <c r="F11" s="178"/>
      <c r="G11" s="177" t="str">
        <f t="shared" si="1"/>
        <v/>
      </c>
      <c r="H11" s="178"/>
      <c r="I11" s="177" t="str">
        <f t="shared" si="2"/>
        <v/>
      </c>
      <c r="J11" s="175">
        <v>3430</v>
      </c>
      <c r="K11" s="177">
        <f t="shared" si="3"/>
        <v>17</v>
      </c>
      <c r="L11" s="175"/>
      <c r="M11" s="177" t="str">
        <f t="shared" si="4"/>
        <v/>
      </c>
      <c r="N11" s="179">
        <v>404</v>
      </c>
      <c r="O11" s="177">
        <f t="shared" si="5"/>
        <v>19</v>
      </c>
      <c r="P11" s="179"/>
      <c r="Q11" s="177" t="str">
        <f t="shared" si="6"/>
        <v/>
      </c>
      <c r="R11" s="179"/>
      <c r="S11" s="177" t="str">
        <f t="shared" si="7"/>
        <v/>
      </c>
      <c r="T11" s="179"/>
      <c r="U11" s="177" t="str">
        <f t="shared" si="8"/>
        <v/>
      </c>
      <c r="V11" s="179"/>
      <c r="W11" s="177" t="str">
        <f t="shared" si="9"/>
        <v/>
      </c>
      <c r="X11" s="179"/>
      <c r="Y11" s="177" t="str">
        <f t="shared" si="10"/>
        <v/>
      </c>
      <c r="Z11" s="179"/>
      <c r="AA11" s="177" t="str">
        <f t="shared" si="11"/>
        <v/>
      </c>
      <c r="AB11" s="179"/>
      <c r="AC11" s="177" t="str">
        <f t="shared" si="12"/>
        <v/>
      </c>
      <c r="AD11" s="177">
        <f t="shared" si="13"/>
        <v>52</v>
      </c>
      <c r="AF11" s="199" t="s">
        <v>392</v>
      </c>
      <c r="AG11" s="190" t="s">
        <v>68</v>
      </c>
      <c r="AH11" s="190" t="s">
        <v>63</v>
      </c>
      <c r="AI11" s="190" t="s">
        <v>64</v>
      </c>
      <c r="AJ11" s="191" t="s">
        <v>391</v>
      </c>
    </row>
    <row r="12" spans="1:36" ht="16.5" thickTop="1">
      <c r="A12" s="177" t="s">
        <v>251</v>
      </c>
      <c r="B12" s="177" t="s">
        <v>252</v>
      </c>
      <c r="C12" s="177" t="s">
        <v>176</v>
      </c>
      <c r="D12" s="178"/>
      <c r="E12" s="177" t="str">
        <f t="shared" si="0"/>
        <v/>
      </c>
      <c r="F12" s="178"/>
      <c r="G12" s="177" t="str">
        <f t="shared" si="1"/>
        <v/>
      </c>
      <c r="H12" s="178">
        <v>126</v>
      </c>
      <c r="I12" s="177">
        <f t="shared" si="2"/>
        <v>12</v>
      </c>
      <c r="J12" s="175">
        <v>3260</v>
      </c>
      <c r="K12" s="177">
        <f t="shared" si="3"/>
        <v>19</v>
      </c>
      <c r="L12" s="175"/>
      <c r="M12" s="177" t="str">
        <f t="shared" si="4"/>
        <v/>
      </c>
      <c r="N12" s="179"/>
      <c r="O12" s="177" t="str">
        <f t="shared" si="5"/>
        <v/>
      </c>
      <c r="P12" s="179">
        <v>125</v>
      </c>
      <c r="Q12" s="177">
        <f t="shared" si="6"/>
        <v>18</v>
      </c>
      <c r="R12" s="179"/>
      <c r="S12" s="177" t="str">
        <f t="shared" si="7"/>
        <v/>
      </c>
      <c r="T12" s="179"/>
      <c r="U12" s="177" t="str">
        <f t="shared" si="8"/>
        <v/>
      </c>
      <c r="V12" s="179"/>
      <c r="W12" s="177" t="str">
        <f t="shared" si="9"/>
        <v/>
      </c>
      <c r="X12" s="179"/>
      <c r="Y12" s="177" t="str">
        <f t="shared" si="10"/>
        <v/>
      </c>
      <c r="Z12" s="179"/>
      <c r="AA12" s="177" t="str">
        <f t="shared" si="11"/>
        <v/>
      </c>
      <c r="AB12" s="179"/>
      <c r="AC12" s="177" t="str">
        <f t="shared" si="12"/>
        <v/>
      </c>
      <c r="AD12" s="177">
        <f t="shared" si="13"/>
        <v>49</v>
      </c>
      <c r="AF12" s="213" t="s">
        <v>9</v>
      </c>
      <c r="AG12" s="172" t="str">
        <f>INDEX(A:A,MATCH(MIN($D:$D),$D:$D,0))</f>
        <v>ALDIC</v>
      </c>
      <c r="AH12" s="172" t="str">
        <f>INDEX(B:B,MATCH(MIN($D:$D),$D:$D,0))</f>
        <v>Demir</v>
      </c>
      <c r="AI12" s="172" t="str">
        <f>INDEX(C:C,MATCH(MIN($D:$D),$D:$D,0))</f>
        <v>TAC</v>
      </c>
      <c r="AJ12" s="203">
        <f>MIN($D:$D)</f>
        <v>86</v>
      </c>
    </row>
    <row r="13" spans="1:36" ht="15.75">
      <c r="A13" s="177" t="s">
        <v>207</v>
      </c>
      <c r="B13" s="177" t="s">
        <v>118</v>
      </c>
      <c r="C13" s="177" t="s">
        <v>176</v>
      </c>
      <c r="D13" s="178">
        <v>107</v>
      </c>
      <c r="E13" s="177">
        <f t="shared" si="0"/>
        <v>12</v>
      </c>
      <c r="F13" s="178"/>
      <c r="G13" s="177" t="str">
        <f t="shared" si="1"/>
        <v/>
      </c>
      <c r="H13" s="178"/>
      <c r="I13" s="177" t="str">
        <f t="shared" si="2"/>
        <v/>
      </c>
      <c r="J13" s="175">
        <v>4150</v>
      </c>
      <c r="K13" s="177">
        <f t="shared" si="3"/>
        <v>12</v>
      </c>
      <c r="L13" s="175"/>
      <c r="M13" s="177" t="str">
        <f t="shared" si="4"/>
        <v/>
      </c>
      <c r="N13" s="179">
        <v>325</v>
      </c>
      <c r="O13" s="177">
        <f t="shared" si="5"/>
        <v>13</v>
      </c>
      <c r="P13" s="179"/>
      <c r="Q13" s="177" t="str">
        <f t="shared" si="6"/>
        <v/>
      </c>
      <c r="R13" s="179"/>
      <c r="S13" s="177" t="str">
        <f t="shared" si="7"/>
        <v/>
      </c>
      <c r="T13" s="179"/>
      <c r="U13" s="177" t="str">
        <f t="shared" si="8"/>
        <v/>
      </c>
      <c r="V13" s="179"/>
      <c r="W13" s="177" t="str">
        <f t="shared" si="9"/>
        <v/>
      </c>
      <c r="X13" s="179">
        <v>1053</v>
      </c>
      <c r="Y13" s="177">
        <f t="shared" si="10"/>
        <v>9</v>
      </c>
      <c r="Z13" s="179"/>
      <c r="AA13" s="177" t="str">
        <f t="shared" si="11"/>
        <v/>
      </c>
      <c r="AB13" s="179"/>
      <c r="AC13" s="177" t="str">
        <f t="shared" si="12"/>
        <v/>
      </c>
      <c r="AD13" s="177">
        <f t="shared" si="13"/>
        <v>46</v>
      </c>
      <c r="AF13" s="214" t="s">
        <v>10</v>
      </c>
      <c r="AG13" s="177" t="str">
        <f>INDEX(A:A,MATCH(MIN($F:$F),$F:$F, 0))</f>
        <v>SOUSA JOSE</v>
      </c>
      <c r="AH13" s="177" t="str">
        <f>INDEX(B:B,MATCH(MIN($F:$F),$F:$F, 0))</f>
        <v>Noah</v>
      </c>
      <c r="AI13" s="177" t="str">
        <f>INDEX(C:C,MATCH(MIN($F:$F),$F:$F, 0))</f>
        <v>NLSA</v>
      </c>
      <c r="AJ13" s="205">
        <f>MIN($F:$F)</f>
        <v>175</v>
      </c>
    </row>
    <row r="14" spans="1:36" ht="15.75">
      <c r="A14" s="177" t="s">
        <v>317</v>
      </c>
      <c r="B14" s="177" t="s">
        <v>318</v>
      </c>
      <c r="C14" s="177" t="s">
        <v>303</v>
      </c>
      <c r="D14" s="178"/>
      <c r="E14" s="177" t="str">
        <f t="shared" si="0"/>
        <v/>
      </c>
      <c r="F14" s="178">
        <v>217</v>
      </c>
      <c r="G14" s="177">
        <f t="shared" si="1"/>
        <v>10</v>
      </c>
      <c r="H14" s="178"/>
      <c r="I14" s="177" t="str">
        <f t="shared" si="2"/>
        <v/>
      </c>
      <c r="J14" s="175"/>
      <c r="K14" s="177" t="str">
        <f t="shared" si="3"/>
        <v/>
      </c>
      <c r="L14" s="175">
        <v>13340</v>
      </c>
      <c r="M14" s="177">
        <f t="shared" si="4"/>
        <v>14</v>
      </c>
      <c r="N14" s="179">
        <v>289</v>
      </c>
      <c r="O14" s="177">
        <f t="shared" si="5"/>
        <v>9</v>
      </c>
      <c r="P14" s="179"/>
      <c r="Q14" s="177" t="str">
        <f t="shared" si="6"/>
        <v/>
      </c>
      <c r="R14" s="179"/>
      <c r="S14" s="177" t="str">
        <f t="shared" si="7"/>
        <v/>
      </c>
      <c r="T14" s="179"/>
      <c r="U14" s="177" t="str">
        <f t="shared" si="8"/>
        <v/>
      </c>
      <c r="V14" s="179">
        <v>590</v>
      </c>
      <c r="W14" s="177">
        <f t="shared" si="9"/>
        <v>7</v>
      </c>
      <c r="X14" s="179"/>
      <c r="Y14" s="177" t="str">
        <f t="shared" si="10"/>
        <v/>
      </c>
      <c r="Z14" s="179"/>
      <c r="AA14" s="177" t="str">
        <f t="shared" si="11"/>
        <v/>
      </c>
      <c r="AB14" s="179"/>
      <c r="AC14" s="177" t="str">
        <f t="shared" si="12"/>
        <v/>
      </c>
      <c r="AD14" s="177">
        <f t="shared" si="13"/>
        <v>40</v>
      </c>
      <c r="AF14" s="214" t="s">
        <v>1</v>
      </c>
      <c r="AG14" s="177" t="str">
        <f>INDEX(A:A,MATCH(MIN($H:$H),$H:$H, 0))</f>
        <v>PULENTHIRAN</v>
      </c>
      <c r="AH14" s="177" t="str">
        <f>INDEX(B:B,MATCH(MIN($H:$H),$H:$H, 0))</f>
        <v>Thamilenthy</v>
      </c>
      <c r="AI14" s="177" t="str">
        <f>INDEX(C:C,MATCH(MIN($H:$H),$H:$H, 0))</f>
        <v>BMSA</v>
      </c>
      <c r="AJ14" s="205">
        <f>MIN($H:$H)</f>
        <v>97</v>
      </c>
    </row>
    <row r="15" spans="1:36" ht="15.75">
      <c r="A15" s="177" t="s">
        <v>437</v>
      </c>
      <c r="B15" s="177" t="s">
        <v>438</v>
      </c>
      <c r="C15" s="177" t="s">
        <v>400</v>
      </c>
      <c r="D15" s="178">
        <v>110</v>
      </c>
      <c r="E15" s="177">
        <f t="shared" si="0"/>
        <v>11</v>
      </c>
      <c r="F15" s="178"/>
      <c r="G15" s="177" t="str">
        <f t="shared" si="1"/>
        <v/>
      </c>
      <c r="H15" s="178"/>
      <c r="I15" s="177" t="str">
        <f t="shared" si="2"/>
        <v/>
      </c>
      <c r="J15" s="175"/>
      <c r="K15" s="177" t="str">
        <f t="shared" si="3"/>
        <v/>
      </c>
      <c r="L15" s="175">
        <v>14330</v>
      </c>
      <c r="M15" s="177">
        <f t="shared" si="4"/>
        <v>12</v>
      </c>
      <c r="N15" s="179"/>
      <c r="O15" s="177" t="str">
        <f t="shared" si="5"/>
        <v/>
      </c>
      <c r="P15" s="179"/>
      <c r="Q15" s="177" t="str">
        <f t="shared" si="6"/>
        <v/>
      </c>
      <c r="R15" s="179">
        <v>640</v>
      </c>
      <c r="S15" s="177">
        <f t="shared" si="7"/>
        <v>8</v>
      </c>
      <c r="T15" s="179"/>
      <c r="U15" s="177" t="str">
        <f t="shared" si="8"/>
        <v/>
      </c>
      <c r="V15" s="179"/>
      <c r="W15" s="177" t="str">
        <f t="shared" si="9"/>
        <v/>
      </c>
      <c r="X15" s="179"/>
      <c r="Y15" s="177" t="str">
        <f t="shared" si="10"/>
        <v/>
      </c>
      <c r="Z15" s="179"/>
      <c r="AA15" s="177" t="str">
        <f t="shared" si="11"/>
        <v/>
      </c>
      <c r="AB15" s="179">
        <v>1011</v>
      </c>
      <c r="AC15" s="177">
        <f t="shared" si="12"/>
        <v>8</v>
      </c>
      <c r="AD15" s="177">
        <f t="shared" si="13"/>
        <v>39</v>
      </c>
      <c r="AF15" s="214" t="s">
        <v>11</v>
      </c>
      <c r="AG15" s="177" t="str">
        <f>INDEX(A:A,MATCH(MIN($J:$J),$J:$J, 0))</f>
        <v>VIGNERON</v>
      </c>
      <c r="AH15" s="177" t="str">
        <f>INDEX(B:B,MATCH(MIN($J:$J),$J:$J, 0))</f>
        <v>Quentin</v>
      </c>
      <c r="AI15" s="177" t="str">
        <f>INDEX(C:C,MATCH(MIN($J:$J),$J:$J, 0))</f>
        <v>TAC</v>
      </c>
      <c r="AJ15" s="206">
        <f>MIN($J:$J)</f>
        <v>3260</v>
      </c>
    </row>
    <row r="16" spans="1:36" ht="15.75">
      <c r="A16" s="177" t="s">
        <v>443</v>
      </c>
      <c r="B16" s="177" t="s">
        <v>444</v>
      </c>
      <c r="C16" s="177" t="s">
        <v>400</v>
      </c>
      <c r="D16" s="178">
        <v>107</v>
      </c>
      <c r="E16" s="177">
        <f t="shared" si="0"/>
        <v>12</v>
      </c>
      <c r="F16" s="178"/>
      <c r="G16" s="177" t="str">
        <f t="shared" si="1"/>
        <v/>
      </c>
      <c r="H16" s="178"/>
      <c r="I16" s="177" t="str">
        <f t="shared" si="2"/>
        <v/>
      </c>
      <c r="J16" s="175">
        <v>4100</v>
      </c>
      <c r="K16" s="177">
        <f t="shared" si="3"/>
        <v>13</v>
      </c>
      <c r="L16" s="175"/>
      <c r="M16" s="177" t="str">
        <f t="shared" si="4"/>
        <v/>
      </c>
      <c r="N16" s="179">
        <v>266</v>
      </c>
      <c r="O16" s="177">
        <f t="shared" si="5"/>
        <v>7</v>
      </c>
      <c r="P16" s="179"/>
      <c r="Q16" s="177" t="str">
        <f t="shared" si="6"/>
        <v/>
      </c>
      <c r="R16" s="179"/>
      <c r="S16" s="177" t="str">
        <f t="shared" si="7"/>
        <v/>
      </c>
      <c r="T16" s="179"/>
      <c r="U16" s="177" t="str">
        <f t="shared" si="8"/>
        <v/>
      </c>
      <c r="V16" s="179"/>
      <c r="W16" s="177" t="str">
        <f t="shared" si="9"/>
        <v/>
      </c>
      <c r="X16" s="179">
        <v>838</v>
      </c>
      <c r="Y16" s="177">
        <f t="shared" si="10"/>
        <v>7</v>
      </c>
      <c r="Z16" s="179"/>
      <c r="AA16" s="177" t="str">
        <f t="shared" si="11"/>
        <v/>
      </c>
      <c r="AB16" s="179"/>
      <c r="AC16" s="177" t="str">
        <f t="shared" si="12"/>
        <v/>
      </c>
      <c r="AD16" s="177">
        <f t="shared" si="13"/>
        <v>39</v>
      </c>
      <c r="AF16" s="214" t="s">
        <v>475</v>
      </c>
      <c r="AG16" s="177" t="str">
        <f>INDEX(A:A,MATCH(MIN($L:$L),$L:$L, 0))</f>
        <v>GUILLAS</v>
      </c>
      <c r="AH16" s="177" t="str">
        <f>INDEX(B:B,MATCH(MIN($L:$L),$L:$L, 0))</f>
        <v>Elias</v>
      </c>
      <c r="AI16" s="177" t="str">
        <f>INDEX(C:C,MATCH(MIN($L:$L),$L:$L, 0))</f>
        <v>CMAA</v>
      </c>
      <c r="AJ16" s="206">
        <f>MIN($L:$L)</f>
        <v>13340</v>
      </c>
    </row>
    <row r="17" spans="1:36" ht="15.75">
      <c r="A17" s="177" t="s">
        <v>473</v>
      </c>
      <c r="B17" s="177" t="s">
        <v>474</v>
      </c>
      <c r="C17" s="177" t="s">
        <v>303</v>
      </c>
      <c r="D17" s="178"/>
      <c r="E17" s="177" t="str">
        <f t="shared" si="0"/>
        <v/>
      </c>
      <c r="F17" s="178">
        <v>186</v>
      </c>
      <c r="G17" s="177">
        <f t="shared" si="1"/>
        <v>16</v>
      </c>
      <c r="H17" s="178"/>
      <c r="I17" s="177" t="str">
        <f t="shared" si="2"/>
        <v/>
      </c>
      <c r="J17" s="175"/>
      <c r="K17" s="177" t="str">
        <f t="shared" si="3"/>
        <v/>
      </c>
      <c r="L17" s="175">
        <v>15070</v>
      </c>
      <c r="M17" s="177">
        <f t="shared" si="4"/>
        <v>11</v>
      </c>
      <c r="N17" s="179">
        <v>183</v>
      </c>
      <c r="O17" s="177">
        <f t="shared" si="5"/>
        <v>1</v>
      </c>
      <c r="P17" s="179"/>
      <c r="Q17" s="177" t="str">
        <f t="shared" si="6"/>
        <v/>
      </c>
      <c r="R17" s="179"/>
      <c r="S17" s="177" t="str">
        <f t="shared" si="7"/>
        <v/>
      </c>
      <c r="T17" s="179"/>
      <c r="U17" s="177" t="str">
        <f t="shared" si="8"/>
        <v/>
      </c>
      <c r="V17" s="179">
        <v>677</v>
      </c>
      <c r="W17" s="177">
        <f t="shared" si="9"/>
        <v>10</v>
      </c>
      <c r="X17" s="179"/>
      <c r="Y17" s="177" t="str">
        <f t="shared" si="10"/>
        <v/>
      </c>
      <c r="Z17" s="179"/>
      <c r="AA17" s="177" t="str">
        <f t="shared" si="11"/>
        <v/>
      </c>
      <c r="AB17" s="179"/>
      <c r="AC17" s="177" t="str">
        <f t="shared" si="12"/>
        <v/>
      </c>
      <c r="AD17" s="177">
        <f t="shared" si="13"/>
        <v>38</v>
      </c>
      <c r="AF17" s="214" t="s">
        <v>5</v>
      </c>
      <c r="AG17" s="177" t="str">
        <f>INDEX(A:A,MATCH(MAX($N:$N),$N:$N, 0))</f>
        <v>MALECOT</v>
      </c>
      <c r="AH17" s="177" t="str">
        <f>INDEX(B:B,MATCH(MAX($N:$N),$N:$N, 0))</f>
        <v>Locman</v>
      </c>
      <c r="AI17" s="177" t="str">
        <f>INDEX(C:C,MATCH(MAX($N:$N),$N:$N, 0))</f>
        <v>TAC</v>
      </c>
      <c r="AJ17" s="207">
        <f>MAX($N:$N)</f>
        <v>404</v>
      </c>
    </row>
    <row r="18" spans="1:36" ht="15.75">
      <c r="A18" s="177" t="s">
        <v>226</v>
      </c>
      <c r="B18" s="177" t="s">
        <v>249</v>
      </c>
      <c r="C18" s="177" t="s">
        <v>176</v>
      </c>
      <c r="D18" s="178"/>
      <c r="E18" s="177" t="str">
        <f t="shared" si="0"/>
        <v/>
      </c>
      <c r="F18" s="178"/>
      <c r="G18" s="177" t="str">
        <f t="shared" si="1"/>
        <v/>
      </c>
      <c r="H18" s="178"/>
      <c r="I18" s="177" t="str">
        <f t="shared" si="2"/>
        <v/>
      </c>
      <c r="J18" s="175">
        <v>4440</v>
      </c>
      <c r="K18" s="177">
        <f t="shared" si="3"/>
        <v>9</v>
      </c>
      <c r="L18" s="175"/>
      <c r="M18" s="177" t="str">
        <f t="shared" si="4"/>
        <v/>
      </c>
      <c r="N18" s="179"/>
      <c r="O18" s="177" t="str">
        <f t="shared" si="5"/>
        <v/>
      </c>
      <c r="P18" s="179"/>
      <c r="Q18" s="177" t="str">
        <f t="shared" si="6"/>
        <v/>
      </c>
      <c r="R18" s="179"/>
      <c r="S18" s="177" t="str">
        <f t="shared" si="7"/>
        <v/>
      </c>
      <c r="T18" s="179">
        <v>130</v>
      </c>
      <c r="U18" s="177">
        <f t="shared" si="8"/>
        <v>13</v>
      </c>
      <c r="V18" s="179"/>
      <c r="W18" s="177" t="str">
        <f t="shared" si="9"/>
        <v/>
      </c>
      <c r="X18" s="179"/>
      <c r="Y18" s="177" t="str">
        <f t="shared" si="10"/>
        <v/>
      </c>
      <c r="Z18" s="179"/>
      <c r="AA18" s="177" t="str">
        <f t="shared" si="11"/>
        <v/>
      </c>
      <c r="AB18" s="179">
        <v>1571</v>
      </c>
      <c r="AC18" s="177">
        <f t="shared" si="12"/>
        <v>13</v>
      </c>
      <c r="AD18" s="177">
        <f t="shared" si="13"/>
        <v>35</v>
      </c>
      <c r="AF18" s="214" t="s">
        <v>12</v>
      </c>
      <c r="AG18" s="177" t="str">
        <f>INDEX(A:A,MATCH(MAX($P:$P),$P:$P, 0))</f>
        <v>SOUSA JOSE</v>
      </c>
      <c r="AH18" s="177" t="str">
        <f>INDEX(B:B,MATCH(MAX($P:$P),$P:$P, 0))</f>
        <v>Noah</v>
      </c>
      <c r="AI18" s="177" t="str">
        <f>INDEX(C:C,MATCH(MAX($P:$P),$P:$P, 0))</f>
        <v>NLSA</v>
      </c>
      <c r="AJ18" s="207">
        <f>MAX($P:$P)</f>
        <v>130</v>
      </c>
    </row>
    <row r="19" spans="1:36" ht="15.75">
      <c r="A19" s="177" t="s">
        <v>439</v>
      </c>
      <c r="B19" s="177" t="s">
        <v>440</v>
      </c>
      <c r="C19" s="177" t="s">
        <v>400</v>
      </c>
      <c r="D19" s="178">
        <v>111</v>
      </c>
      <c r="E19" s="177">
        <f t="shared" si="0"/>
        <v>10</v>
      </c>
      <c r="F19" s="178"/>
      <c r="G19" s="177" t="str">
        <f t="shared" si="1"/>
        <v/>
      </c>
      <c r="H19" s="178"/>
      <c r="I19" s="177" t="str">
        <f t="shared" si="2"/>
        <v/>
      </c>
      <c r="J19" s="175"/>
      <c r="K19" s="177" t="str">
        <f t="shared" si="3"/>
        <v/>
      </c>
      <c r="L19" s="175">
        <v>16100</v>
      </c>
      <c r="M19" s="177">
        <f t="shared" si="4"/>
        <v>8</v>
      </c>
      <c r="N19" s="179">
        <v>259</v>
      </c>
      <c r="O19" s="177">
        <f t="shared" si="5"/>
        <v>5</v>
      </c>
      <c r="P19" s="179"/>
      <c r="Q19" s="177" t="str">
        <f t="shared" si="6"/>
        <v/>
      </c>
      <c r="R19" s="179"/>
      <c r="S19" s="177" t="str">
        <f t="shared" si="7"/>
        <v/>
      </c>
      <c r="T19" s="179"/>
      <c r="U19" s="177" t="str">
        <f t="shared" si="8"/>
        <v/>
      </c>
      <c r="V19" s="179"/>
      <c r="W19" s="177" t="str">
        <f t="shared" si="9"/>
        <v/>
      </c>
      <c r="X19" s="179">
        <v>1372</v>
      </c>
      <c r="Y19" s="177">
        <f t="shared" si="10"/>
        <v>12</v>
      </c>
      <c r="Z19" s="179"/>
      <c r="AA19" s="177" t="str">
        <f t="shared" si="11"/>
        <v/>
      </c>
      <c r="AB19" s="179"/>
      <c r="AC19" s="177" t="str">
        <f t="shared" si="12"/>
        <v/>
      </c>
      <c r="AD19" s="177">
        <f t="shared" si="13"/>
        <v>35</v>
      </c>
      <c r="AF19" s="214" t="s">
        <v>13</v>
      </c>
      <c r="AG19" s="177" t="str">
        <f>INDEX(A:A,MATCH(MAX($R:$R),$R:$R, 0))</f>
        <v>PULENTHIRAN</v>
      </c>
      <c r="AH19" s="177" t="str">
        <f>INDEX(B:B,MATCH(MAX($R:$R),$R:$R, 0))</f>
        <v>Thamilenthy</v>
      </c>
      <c r="AI19" s="177" t="str">
        <f>INDEX(C:C,MATCH(MAX($R:$R),$R:$R, 0))</f>
        <v>BMSA</v>
      </c>
      <c r="AJ19" s="207">
        <f>MAX($R:$R)</f>
        <v>919</v>
      </c>
    </row>
    <row r="20" spans="1:36" ht="15.75">
      <c r="A20" s="177" t="s">
        <v>152</v>
      </c>
      <c r="B20" s="177" t="s">
        <v>83</v>
      </c>
      <c r="C20" s="177" t="s">
        <v>173</v>
      </c>
      <c r="D20" s="178">
        <v>104</v>
      </c>
      <c r="E20" s="177">
        <f t="shared" si="0"/>
        <v>12</v>
      </c>
      <c r="F20" s="178"/>
      <c r="G20" s="177" t="str">
        <f t="shared" si="1"/>
        <v/>
      </c>
      <c r="H20" s="178"/>
      <c r="I20" s="177" t="str">
        <f t="shared" si="2"/>
        <v/>
      </c>
      <c r="J20" s="175"/>
      <c r="K20" s="177" t="str">
        <f t="shared" si="3"/>
        <v/>
      </c>
      <c r="L20" s="175">
        <v>16260</v>
      </c>
      <c r="M20" s="177">
        <f t="shared" si="4"/>
        <v>7</v>
      </c>
      <c r="N20" s="179">
        <v>270</v>
      </c>
      <c r="O20" s="177">
        <f t="shared" si="5"/>
        <v>8</v>
      </c>
      <c r="P20" s="179"/>
      <c r="Q20" s="177" t="str">
        <f t="shared" si="6"/>
        <v/>
      </c>
      <c r="R20" s="179"/>
      <c r="S20" s="177" t="str">
        <f t="shared" si="7"/>
        <v/>
      </c>
      <c r="T20" s="179"/>
      <c r="U20" s="177" t="str">
        <f t="shared" si="8"/>
        <v/>
      </c>
      <c r="V20" s="179"/>
      <c r="W20" s="177" t="str">
        <f t="shared" si="9"/>
        <v/>
      </c>
      <c r="X20" s="179"/>
      <c r="Y20" s="177" t="str">
        <f t="shared" si="10"/>
        <v/>
      </c>
      <c r="Z20" s="179">
        <v>743</v>
      </c>
      <c r="AA20" s="177">
        <f t="shared" si="11"/>
        <v>3</v>
      </c>
      <c r="AB20" s="179"/>
      <c r="AC20" s="177" t="str">
        <f t="shared" si="12"/>
        <v/>
      </c>
      <c r="AD20" s="177">
        <f t="shared" si="13"/>
        <v>30</v>
      </c>
      <c r="AF20" s="214" t="s">
        <v>14</v>
      </c>
      <c r="AG20" s="177" t="str">
        <f>INDEX(A:A,MATCH(MAX($T:$T),$T:$T, 0))</f>
        <v>GARCIA</v>
      </c>
      <c r="AH20" s="177" t="str">
        <f>INDEX(B:B,MATCH(MAX($T:$T),$T:$T, 0))</f>
        <v>Thomas</v>
      </c>
      <c r="AI20" s="177" t="str">
        <f>INDEX(C:C,MATCH(MAX($T:$T),$T:$T, 0))</f>
        <v>TAC</v>
      </c>
      <c r="AJ20" s="207">
        <f>MAX($T:$T)</f>
        <v>130</v>
      </c>
    </row>
    <row r="21" spans="1:36" ht="15.75">
      <c r="A21" s="177" t="s">
        <v>319</v>
      </c>
      <c r="B21" s="177" t="s">
        <v>320</v>
      </c>
      <c r="C21" s="177" t="s">
        <v>303</v>
      </c>
      <c r="D21" s="178"/>
      <c r="E21" s="177" t="str">
        <f t="shared" si="0"/>
        <v/>
      </c>
      <c r="F21" s="178">
        <v>232</v>
      </c>
      <c r="G21" s="177">
        <f t="shared" si="1"/>
        <v>7</v>
      </c>
      <c r="H21" s="178"/>
      <c r="I21" s="177" t="str">
        <f t="shared" si="2"/>
        <v/>
      </c>
      <c r="J21" s="175"/>
      <c r="K21" s="177" t="str">
        <f t="shared" si="3"/>
        <v/>
      </c>
      <c r="L21" s="175">
        <v>16250</v>
      </c>
      <c r="M21" s="177">
        <f t="shared" si="4"/>
        <v>7</v>
      </c>
      <c r="N21" s="179">
        <v>271</v>
      </c>
      <c r="O21" s="177">
        <f t="shared" si="5"/>
        <v>8</v>
      </c>
      <c r="P21" s="179"/>
      <c r="Q21" s="177" t="str">
        <f t="shared" si="6"/>
        <v/>
      </c>
      <c r="R21" s="179"/>
      <c r="S21" s="177" t="str">
        <f t="shared" si="7"/>
        <v/>
      </c>
      <c r="T21" s="179"/>
      <c r="U21" s="177" t="str">
        <f t="shared" si="8"/>
        <v/>
      </c>
      <c r="V21" s="179">
        <v>518</v>
      </c>
      <c r="W21" s="177">
        <f t="shared" si="9"/>
        <v>6</v>
      </c>
      <c r="X21" s="179"/>
      <c r="Y21" s="177" t="str">
        <f t="shared" si="10"/>
        <v/>
      </c>
      <c r="Z21" s="179"/>
      <c r="AA21" s="177" t="str">
        <f t="shared" si="11"/>
        <v/>
      </c>
      <c r="AB21" s="179"/>
      <c r="AC21" s="177" t="str">
        <f t="shared" si="12"/>
        <v/>
      </c>
      <c r="AD21" s="177">
        <f t="shared" si="13"/>
        <v>28</v>
      </c>
      <c r="AF21" s="214" t="s">
        <v>16</v>
      </c>
      <c r="AG21" s="177" t="str">
        <f>INDEX(A:A,MATCH(MAX($V:$V),$V:$V, 0))</f>
        <v>KAMBOU</v>
      </c>
      <c r="AH21" s="177" t="str">
        <f>INDEX(B:B,MATCH(MAX($V:$V),$V:$V, 0))</f>
        <v>David</v>
      </c>
      <c r="AI21" s="177" t="str">
        <f>INDEX(C:C,MATCH(MAX($V:$V),$V:$V, 0))</f>
        <v>CMAA</v>
      </c>
      <c r="AJ21" s="207">
        <f>MAX($V:$V)</f>
        <v>769</v>
      </c>
    </row>
    <row r="22" spans="1:36" ht="15.75">
      <c r="A22" s="177" t="s">
        <v>171</v>
      </c>
      <c r="B22" s="177" t="s">
        <v>172</v>
      </c>
      <c r="C22" s="177" t="s">
        <v>173</v>
      </c>
      <c r="D22" s="178"/>
      <c r="E22" s="177" t="str">
        <f t="shared" si="0"/>
        <v/>
      </c>
      <c r="F22" s="178">
        <v>199</v>
      </c>
      <c r="G22" s="177">
        <f t="shared" si="1"/>
        <v>14</v>
      </c>
      <c r="H22" s="178"/>
      <c r="I22" s="177" t="str">
        <f t="shared" si="2"/>
        <v/>
      </c>
      <c r="J22" s="175"/>
      <c r="K22" s="177" t="str">
        <f t="shared" si="3"/>
        <v/>
      </c>
      <c r="L22" s="175">
        <v>16130</v>
      </c>
      <c r="M22" s="177">
        <f t="shared" si="4"/>
        <v>7</v>
      </c>
      <c r="N22" s="179">
        <v>235</v>
      </c>
      <c r="O22" s="177">
        <f t="shared" si="5"/>
        <v>1</v>
      </c>
      <c r="P22" s="179"/>
      <c r="Q22" s="177" t="str">
        <f t="shared" si="6"/>
        <v/>
      </c>
      <c r="R22" s="179"/>
      <c r="S22" s="177" t="str">
        <f t="shared" si="7"/>
        <v/>
      </c>
      <c r="T22" s="179"/>
      <c r="U22" s="177" t="str">
        <f t="shared" si="8"/>
        <v/>
      </c>
      <c r="V22" s="179"/>
      <c r="W22" s="177" t="str">
        <f t="shared" si="9"/>
        <v/>
      </c>
      <c r="X22" s="179"/>
      <c r="Y22" s="177" t="str">
        <f t="shared" si="10"/>
        <v/>
      </c>
      <c r="Z22" s="179">
        <v>825</v>
      </c>
      <c r="AA22" s="177">
        <f t="shared" si="11"/>
        <v>4</v>
      </c>
      <c r="AB22" s="179"/>
      <c r="AC22" s="177" t="str">
        <f t="shared" si="12"/>
        <v/>
      </c>
      <c r="AD22" s="177">
        <f t="shared" si="13"/>
        <v>26</v>
      </c>
      <c r="AF22" s="214" t="s">
        <v>17</v>
      </c>
      <c r="AG22" s="177" t="str">
        <f>INDEX(A:A,MATCH(MAX($X:$X),$X:$X, 0))</f>
        <v>PULENTHIRAN</v>
      </c>
      <c r="AH22" s="177" t="str">
        <f>INDEX(B:B,MATCH(MAX($X:$X),$X:$X, 0))</f>
        <v>Thamilenthy</v>
      </c>
      <c r="AI22" s="177" t="str">
        <f>INDEX(C:C,MATCH(MAX($X:$X),$X:$X, 0))</f>
        <v>BMSA</v>
      </c>
      <c r="AJ22" s="207">
        <f>MAX($X:$X)</f>
        <v>1736</v>
      </c>
    </row>
    <row r="23" spans="1:36" ht="15.75">
      <c r="AF23" s="214" t="s">
        <v>18</v>
      </c>
      <c r="AG23" s="177" t="str">
        <f>INDEX(A:A,MATCH(MAX($Z:$Z),$Z:$Z, 0))</f>
        <v>BENYAHIA</v>
      </c>
      <c r="AH23" s="177" t="str">
        <f>INDEX(B:B,MATCH(MAX($Z:$Z),$Z:$Z, 0))</f>
        <v>Chahine</v>
      </c>
      <c r="AI23" s="177" t="str">
        <f>INDEX(C:C,MATCH(MAX($Z:$Z),$Z:$Z, 0))</f>
        <v>ABDO</v>
      </c>
      <c r="AJ23" s="207">
        <f>MAX($Z:$Z)</f>
        <v>825</v>
      </c>
    </row>
    <row r="24" spans="1:36" ht="16.5" thickBot="1">
      <c r="AF24" s="215" t="s">
        <v>19</v>
      </c>
      <c r="AG24" s="209" t="str">
        <f>INDEX(A:A,MATCH(MAX($AB:$AB),$AB:$AB, 0))</f>
        <v>GARCIA</v>
      </c>
      <c r="AH24" s="209" t="str">
        <f>INDEX(B:B,MATCH(MAX($AB:$AB),$AB:$AB, 0))</f>
        <v>Thomas</v>
      </c>
      <c r="AI24" s="209" t="str">
        <f>INDEX(C:C,MATCH(MAX($AB:$AB),$AB:$AB, 0))</f>
        <v>TAC</v>
      </c>
      <c r="AJ24" s="210">
        <f>MAX($AB:$AB)</f>
        <v>1571</v>
      </c>
    </row>
  </sheetData>
  <autoFilter ref="A3:AD22" xr:uid="{850FD63B-8865-4A35-91ED-F42FCF1D237D}">
    <sortState xmlns:xlrd2="http://schemas.microsoft.com/office/spreadsheetml/2017/richdata2" ref="A4:AD22">
      <sortCondition descending="1" ref="AD3:AD22"/>
    </sortState>
  </autoFilter>
  <mergeCells count="18">
    <mergeCell ref="A2:C2"/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AF4:AJ4"/>
    <mergeCell ref="AF5:AJ5"/>
    <mergeCell ref="AF10:AJ10"/>
    <mergeCell ref="T2:U2"/>
    <mergeCell ref="V2:W2"/>
    <mergeCell ref="X2:Y2"/>
    <mergeCell ref="Z2:AA2"/>
    <mergeCell ref="AB2:AC2"/>
  </mergeCells>
  <conditionalFormatting sqref="AD1:AD1048576">
    <cfRule type="top10" dxfId="14" priority="17" rank="3"/>
  </conditionalFormatting>
  <conditionalFormatting sqref="D1:D1048576">
    <cfRule type="top10" dxfId="13" priority="13" bottom="1" rank="1"/>
  </conditionalFormatting>
  <conditionalFormatting sqref="F1:F1048576">
    <cfRule type="top10" dxfId="12" priority="12" bottom="1" rank="1"/>
  </conditionalFormatting>
  <conditionalFormatting sqref="H1:H1048576">
    <cfRule type="top10" dxfId="11" priority="10" bottom="1" rank="1"/>
  </conditionalFormatting>
  <conditionalFormatting sqref="J1:J1048576">
    <cfRule type="top10" dxfId="10" priority="1" bottom="1" rank="1"/>
    <cfRule type="top10" dxfId="9" priority="9" bottom="1" rank="1"/>
  </conditionalFormatting>
  <conditionalFormatting sqref="N1:N1048576">
    <cfRule type="top10" dxfId="8" priority="7" rank="1"/>
  </conditionalFormatting>
  <conditionalFormatting sqref="P1:P1048576">
    <cfRule type="top10" dxfId="7" priority="6" rank="1"/>
  </conditionalFormatting>
  <conditionalFormatting sqref="R1:R1048576">
    <cfRule type="top10" dxfId="6" priority="5" rank="1"/>
  </conditionalFormatting>
  <conditionalFormatting sqref="T1:T1048576">
    <cfRule type="top10" dxfId="5" priority="4" rank="1"/>
  </conditionalFormatting>
  <conditionalFormatting sqref="V1:V1048576">
    <cfRule type="top10" dxfId="4" priority="11" rank="1"/>
  </conditionalFormatting>
  <conditionalFormatting sqref="X1:X1048576">
    <cfRule type="top10" dxfId="3" priority="14" rank="1"/>
  </conditionalFormatting>
  <conditionalFormatting sqref="Z1:Z1048576">
    <cfRule type="top10" dxfId="2" priority="15" rank="1"/>
  </conditionalFormatting>
  <conditionalFormatting sqref="AB1:AB1048576">
    <cfRule type="top10" dxfId="1" priority="16" rank="1"/>
  </conditionalFormatting>
  <conditionalFormatting sqref="L12">
    <cfRule type="top10" dxfId="0" priority="3" bottom="1" rank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4F6E-CDD0-4ADA-BE0D-E69AE8628F69}">
  <dimension ref="B2:R22"/>
  <sheetViews>
    <sheetView workbookViewId="0">
      <selection activeCell="K32" sqref="K32"/>
    </sheetView>
  </sheetViews>
  <sheetFormatPr defaultRowHeight="15"/>
  <cols>
    <col min="1" max="1" width="9" style="151"/>
    <col min="2" max="2" width="13.75" style="151" bestFit="1" customWidth="1"/>
    <col min="3" max="3" width="17.125" style="151" bestFit="1" customWidth="1"/>
    <col min="4" max="4" width="8.75" style="151" bestFit="1" customWidth="1"/>
    <col min="5" max="5" width="7" style="151" bestFit="1" customWidth="1"/>
    <col min="6" max="6" width="6.75" style="151" bestFit="1" customWidth="1"/>
    <col min="7" max="7" width="9" style="151"/>
    <col min="8" max="8" width="12.75" style="151" bestFit="1" customWidth="1"/>
    <col min="9" max="9" width="11.25" style="151" bestFit="1" customWidth="1"/>
    <col min="10" max="10" width="17" style="151" bestFit="1" customWidth="1"/>
    <col min="11" max="11" width="7" style="151" bestFit="1" customWidth="1"/>
    <col min="12" max="12" width="6.75" style="151" bestFit="1" customWidth="1"/>
    <col min="13" max="13" width="9" style="151"/>
    <col min="14" max="14" width="12.75" style="151" bestFit="1" customWidth="1"/>
    <col min="15" max="15" width="17.125" style="151" bestFit="1" customWidth="1"/>
    <col min="16" max="16" width="15.375" style="151" bestFit="1" customWidth="1"/>
    <col min="17" max="17" width="7" style="151" bestFit="1" customWidth="1"/>
    <col min="18" max="18" width="7.875" style="151" bestFit="1" customWidth="1"/>
    <col min="19" max="16384" width="9" style="151"/>
  </cols>
  <sheetData>
    <row r="2" spans="2:18">
      <c r="B2" s="292" t="str">
        <f>MoF!V4</f>
        <v>Moustiques Filles</v>
      </c>
      <c r="C2" s="292"/>
      <c r="D2" s="292"/>
      <c r="E2" s="292"/>
      <c r="F2" s="292"/>
      <c r="H2" s="292" t="str">
        <f>PoF!AD4</f>
        <v>Poussines</v>
      </c>
      <c r="I2" s="292"/>
      <c r="J2" s="292"/>
      <c r="K2" s="292"/>
      <c r="L2" s="292"/>
      <c r="N2" s="292" t="str">
        <f>BeF!AF4</f>
        <v>Benjamines</v>
      </c>
      <c r="O2" s="292"/>
      <c r="P2" s="292"/>
      <c r="Q2" s="292"/>
      <c r="R2" s="292"/>
    </row>
    <row r="3" spans="2:18">
      <c r="B3" s="289" t="str">
        <f>MoF!V5</f>
        <v>Champions quadrathlon</v>
      </c>
      <c r="C3" s="290"/>
      <c r="D3" s="290"/>
      <c r="E3" s="290"/>
      <c r="F3" s="291"/>
      <c r="H3" s="293" t="str">
        <f>PoF!AD5</f>
        <v>Champions quadrathlon</v>
      </c>
      <c r="I3" s="293"/>
      <c r="J3" s="293"/>
      <c r="K3" s="293"/>
      <c r="L3" s="293"/>
      <c r="N3" s="293" t="str">
        <f>BeF!AF5</f>
        <v>Champions quadrathlon</v>
      </c>
      <c r="O3" s="293"/>
      <c r="P3" s="293"/>
      <c r="Q3" s="293"/>
      <c r="R3" s="293"/>
    </row>
    <row r="4" spans="2:18">
      <c r="B4" s="225" t="str">
        <f>MoF!V6</f>
        <v>Rang</v>
      </c>
      <c r="C4" s="177" t="str">
        <f>MoF!W6</f>
        <v>Nom</v>
      </c>
      <c r="D4" s="177" t="str">
        <f>MoF!X6</f>
        <v>Prénom</v>
      </c>
      <c r="E4" s="177" t="str">
        <f>MoF!Y6</f>
        <v>Club</v>
      </c>
      <c r="F4" s="177" t="str">
        <f>MoF!Z6</f>
        <v>Pts</v>
      </c>
      <c r="H4" s="226" t="str">
        <f>PoF!AD6</f>
        <v>Rang</v>
      </c>
      <c r="I4" s="177" t="str">
        <f>PoF!AE6</f>
        <v>Nom</v>
      </c>
      <c r="J4" s="177" t="str">
        <f>PoF!AF6</f>
        <v>Prénom</v>
      </c>
      <c r="K4" s="177" t="str">
        <f>PoF!AG6</f>
        <v>Club</v>
      </c>
      <c r="L4" s="177" t="str">
        <f>PoF!AH6</f>
        <v>Pts</v>
      </c>
      <c r="N4" s="177" t="str">
        <f>BeF!AF6</f>
        <v>Rang</v>
      </c>
      <c r="O4" s="177" t="str">
        <f>BeF!AG6</f>
        <v>Nom</v>
      </c>
      <c r="P4" s="177" t="str">
        <f>BeF!AH6</f>
        <v>Prénom</v>
      </c>
      <c r="Q4" s="177" t="str">
        <f>BeF!AI6</f>
        <v>Club</v>
      </c>
      <c r="R4" s="177" t="str">
        <f>BeF!AJ6</f>
        <v>Pts</v>
      </c>
    </row>
    <row r="5" spans="2:18">
      <c r="B5" s="225">
        <f>MoF!V7</f>
        <v>1</v>
      </c>
      <c r="C5" s="177" t="str">
        <f>MoF!W7</f>
        <v>ALI YERIMA</v>
      </c>
      <c r="D5" s="177" t="str">
        <f>MoF!X7</f>
        <v>Aaliyah</v>
      </c>
      <c r="E5" s="177" t="str">
        <f>MoF!Y7</f>
        <v>CMAA</v>
      </c>
      <c r="F5" s="177">
        <f>MoF!Z7</f>
        <v>80</v>
      </c>
      <c r="H5" s="226">
        <f>PoF!AD7</f>
        <v>1</v>
      </c>
      <c r="I5" s="177" t="str">
        <f>PoF!AE7</f>
        <v>HADJI</v>
      </c>
      <c r="J5" s="177" t="str">
        <f>PoF!AF7</f>
        <v>Nelya</v>
      </c>
      <c r="K5" s="177" t="str">
        <f>PoF!AG7</f>
        <v>LGA</v>
      </c>
      <c r="L5" s="177">
        <f>PoF!AH7</f>
        <v>67</v>
      </c>
      <c r="N5" s="177">
        <f>BeF!AF7</f>
        <v>1</v>
      </c>
      <c r="O5" s="177" t="str">
        <f>BeF!AG7</f>
        <v>DJAPA YOUMENI</v>
      </c>
      <c r="P5" s="177" t="str">
        <f>BeF!AH7</f>
        <v>Audrey</v>
      </c>
      <c r="Q5" s="177" t="str">
        <f>BeF!AI7</f>
        <v>TAC</v>
      </c>
      <c r="R5" s="177">
        <f>BeF!AJ7</f>
        <v>84</v>
      </c>
    </row>
    <row r="6" spans="2:18">
      <c r="B6" s="225">
        <f>MoF!V8</f>
        <v>2</v>
      </c>
      <c r="C6" s="177" t="str">
        <f>MoF!W8</f>
        <v>BA</v>
      </c>
      <c r="D6" s="177" t="str">
        <f>MoF!X8</f>
        <v>Binta</v>
      </c>
      <c r="E6" s="177" t="str">
        <f>MoF!Y8</f>
        <v>CMAA</v>
      </c>
      <c r="F6" s="177">
        <f>MoF!Z8</f>
        <v>79</v>
      </c>
      <c r="H6" s="226">
        <f>PoF!AD8</f>
        <v>2</v>
      </c>
      <c r="I6" s="177" t="str">
        <f>PoF!AE8</f>
        <v>TCHENWO</v>
      </c>
      <c r="J6" s="177" t="str">
        <f>PoF!AF8</f>
        <v>Raphaëlle</v>
      </c>
      <c r="K6" s="177" t="str">
        <f>PoF!AG8</f>
        <v>TAC</v>
      </c>
      <c r="L6" s="177">
        <f>PoF!AH8</f>
        <v>63</v>
      </c>
      <c r="N6" s="177">
        <f>BeF!AF8</f>
        <v>2</v>
      </c>
      <c r="O6" s="177" t="str">
        <f>BeF!AG8</f>
        <v>D'HENRY</v>
      </c>
      <c r="P6" s="177" t="str">
        <f>BeF!AH8</f>
        <v>Izaïs</v>
      </c>
      <c r="Q6" s="177" t="str">
        <f>BeF!AI8</f>
        <v>TAC</v>
      </c>
      <c r="R6" s="177">
        <f>BeF!AJ8</f>
        <v>66</v>
      </c>
    </row>
    <row r="7" spans="2:18">
      <c r="B7" s="225">
        <f>MoF!V9</f>
        <v>3</v>
      </c>
      <c r="C7" s="177" t="str">
        <f>MoF!W9</f>
        <v>DHIEDHIOU</v>
      </c>
      <c r="D7" s="177" t="str">
        <f>MoF!X9</f>
        <v>Aissatou</v>
      </c>
      <c r="E7" s="177" t="str">
        <f>MoF!Y9</f>
        <v>LGA</v>
      </c>
      <c r="F7" s="177">
        <f>MoF!Z9</f>
        <v>77</v>
      </c>
      <c r="H7" s="226">
        <f>PoF!AD9</f>
        <v>3</v>
      </c>
      <c r="I7" s="177" t="str">
        <f>PoF!AE9</f>
        <v>KHALLADI</v>
      </c>
      <c r="J7" s="177" t="str">
        <f>PoF!AF9</f>
        <v>Lilya</v>
      </c>
      <c r="K7" s="177" t="str">
        <f>PoF!AG9</f>
        <v>CMAA</v>
      </c>
      <c r="L7" s="177">
        <f>PoF!AH9</f>
        <v>60</v>
      </c>
      <c r="N7" s="177">
        <f>BeF!AF9</f>
        <v>3</v>
      </c>
      <c r="O7" s="177" t="str">
        <f>BeF!AG9</f>
        <v>BRUNIE</v>
      </c>
      <c r="P7" s="177" t="str">
        <f>BeF!AH9</f>
        <v>Romane</v>
      </c>
      <c r="Q7" s="177" t="str">
        <f>BeF!AI9</f>
        <v>CMAA</v>
      </c>
      <c r="R7" s="177">
        <f>BeF!AJ9</f>
        <v>62</v>
      </c>
    </row>
    <row r="8" spans="2:18">
      <c r="B8" s="293" t="str">
        <f>MoF!V10</f>
        <v>Champions par épreuve</v>
      </c>
      <c r="C8" s="293"/>
      <c r="D8" s="293"/>
      <c r="E8" s="293"/>
      <c r="F8" s="293"/>
      <c r="H8" s="293" t="str">
        <f>PoF!AD10</f>
        <v>Champions par épreuve</v>
      </c>
      <c r="I8" s="293"/>
      <c r="J8" s="293"/>
      <c r="K8" s="293"/>
      <c r="L8" s="293"/>
      <c r="N8" s="293" t="str">
        <f>BeF!AF10</f>
        <v>Champions par épreuve</v>
      </c>
      <c r="O8" s="293"/>
      <c r="P8" s="293"/>
      <c r="Q8" s="293"/>
      <c r="R8" s="293"/>
    </row>
    <row r="9" spans="2:18">
      <c r="B9" s="177" t="str">
        <f>MoF!V11</f>
        <v>Epreuve</v>
      </c>
      <c r="C9" s="177" t="str">
        <f>MoF!W11</f>
        <v>Nom</v>
      </c>
      <c r="D9" s="177" t="str">
        <f>MoF!X11</f>
        <v>Prenom</v>
      </c>
      <c r="E9" s="177" t="str">
        <f>MoF!Y11</f>
        <v>Club</v>
      </c>
      <c r="F9" s="177" t="str">
        <f>MoF!Z11</f>
        <v>Perf</v>
      </c>
      <c r="H9" s="177" t="str">
        <f>PoF!AD11</f>
        <v>Epreuve</v>
      </c>
      <c r="I9" s="177" t="str">
        <f>PoF!AE11</f>
        <v>Nom</v>
      </c>
      <c r="J9" s="177" t="str">
        <f>PoF!AF11</f>
        <v>Prenom</v>
      </c>
      <c r="K9" s="177" t="str">
        <f>PoF!AG11</f>
        <v>Club</v>
      </c>
      <c r="L9" s="177" t="str">
        <f>PoF!AH11</f>
        <v>Perf</v>
      </c>
      <c r="N9" s="177" t="str">
        <f>BeF!AF11</f>
        <v>Epreuve</v>
      </c>
      <c r="O9" s="177" t="str">
        <f>BeF!AG11</f>
        <v>Nom</v>
      </c>
      <c r="P9" s="177" t="str">
        <f>BeF!AH11</f>
        <v>Prenom</v>
      </c>
      <c r="Q9" s="177" t="str">
        <f>BeF!AI11</f>
        <v>Club</v>
      </c>
      <c r="R9" s="177" t="str">
        <f>BeF!AJ11</f>
        <v>Perf</v>
      </c>
    </row>
    <row r="10" spans="2:18">
      <c r="B10" s="177" t="str">
        <f>MoF!V12</f>
        <v>50 m</v>
      </c>
      <c r="C10" s="177" t="str">
        <f>MoF!W12</f>
        <v>ALI YERIMA</v>
      </c>
      <c r="D10" s="177" t="str">
        <f>MoF!X12</f>
        <v>Aaliyah</v>
      </c>
      <c r="E10" s="177" t="str">
        <f>MoF!Y12</f>
        <v>CMAA</v>
      </c>
      <c r="F10" s="178">
        <f>MoF!Z12</f>
        <v>81</v>
      </c>
      <c r="H10" s="177" t="str">
        <f>PoF!AD12</f>
        <v>60 m</v>
      </c>
      <c r="I10" s="177" t="str">
        <f>PoF!AE12</f>
        <v>HADJI</v>
      </c>
      <c r="J10" s="177" t="str">
        <f>PoF!AF12</f>
        <v>Nelya</v>
      </c>
      <c r="K10" s="177" t="str">
        <f>PoF!AG12</f>
        <v>LGA</v>
      </c>
      <c r="L10" s="178">
        <f>PoF!AH12</f>
        <v>88</v>
      </c>
      <c r="N10" s="177" t="str">
        <f>BeF!AF12</f>
        <v>60 m</v>
      </c>
      <c r="O10" s="177" t="str">
        <f>BeF!AG12</f>
        <v>DIALLO</v>
      </c>
      <c r="P10" s="177" t="str">
        <f>BeF!AH12</f>
        <v>Penda</v>
      </c>
      <c r="Q10" s="177" t="str">
        <f>BeF!AI12</f>
        <v>SDUS</v>
      </c>
      <c r="R10" s="178">
        <f>BeF!AJ12</f>
        <v>82</v>
      </c>
    </row>
    <row r="11" spans="2:18">
      <c r="B11" s="177" t="str">
        <f>MoF!V13</f>
        <v>50 haies</v>
      </c>
      <c r="C11" s="177" t="str">
        <f>MoF!W13</f>
        <v>BA</v>
      </c>
      <c r="D11" s="177" t="str">
        <f>MoF!X13</f>
        <v>Binta</v>
      </c>
      <c r="E11" s="177" t="str">
        <f>MoF!Y13</f>
        <v>CMAA</v>
      </c>
      <c r="F11" s="178">
        <f>MoF!Z13</f>
        <v>93</v>
      </c>
      <c r="H11" s="177" t="str">
        <f>PoF!AD13</f>
        <v>120 m</v>
      </c>
      <c r="I11" s="177" t="str">
        <f>PoF!AE13</f>
        <v>ADEYINKA</v>
      </c>
      <c r="J11" s="177" t="str">
        <f>PoF!AF13</f>
        <v>Felicite  Adejoke</v>
      </c>
      <c r="K11" s="177" t="str">
        <f>PoF!AG13</f>
        <v>ABDO</v>
      </c>
      <c r="L11" s="178">
        <f>PoF!AH13</f>
        <v>178</v>
      </c>
      <c r="N11" s="177" t="str">
        <f>BeF!AF13</f>
        <v>120 m</v>
      </c>
      <c r="O11" s="177" t="str">
        <f>BeF!AG13</f>
        <v>ASSIM</v>
      </c>
      <c r="P11" s="177" t="str">
        <f>BeF!AH13</f>
        <v>Kelya</v>
      </c>
      <c r="Q11" s="177" t="str">
        <f>BeF!AI13</f>
        <v>NLSA</v>
      </c>
      <c r="R11" s="178">
        <f>BeF!AJ13</f>
        <v>172</v>
      </c>
    </row>
    <row r="12" spans="2:18">
      <c r="B12" s="177" t="str">
        <f>MoF!V14</f>
        <v>400 m</v>
      </c>
      <c r="C12" s="177" t="str">
        <f>MoF!W14</f>
        <v>BA</v>
      </c>
      <c r="D12" s="177" t="str">
        <f>MoF!X14</f>
        <v>Binta</v>
      </c>
      <c r="E12" s="177" t="str">
        <f>MoF!Y14</f>
        <v>CMAA</v>
      </c>
      <c r="F12" s="175">
        <f>MoF!Z14</f>
        <v>1201</v>
      </c>
      <c r="H12" s="177" t="str">
        <f>PoF!AD14</f>
        <v>50 haies</v>
      </c>
      <c r="I12" s="177" t="str">
        <f>PoF!AE14</f>
        <v>JAMMEH</v>
      </c>
      <c r="J12" s="177" t="str">
        <f>PoF!AF14</f>
        <v>Marissa</v>
      </c>
      <c r="K12" s="177" t="str">
        <f>PoF!AG14</f>
        <v>NLSA</v>
      </c>
      <c r="L12" s="178">
        <f>PoF!AH14</f>
        <v>98</v>
      </c>
      <c r="N12" s="177" t="str">
        <f>BeF!AF14</f>
        <v>50 haies</v>
      </c>
      <c r="O12" s="177" t="str">
        <f>BeF!AG14</f>
        <v>DJAPA YOUMENI</v>
      </c>
      <c r="P12" s="177" t="str">
        <f>BeF!AH14</f>
        <v>Audrey</v>
      </c>
      <c r="Q12" s="177" t="str">
        <f>BeF!AI14</f>
        <v>TAC</v>
      </c>
      <c r="R12" s="178">
        <f>BeF!AJ14</f>
        <v>85</v>
      </c>
    </row>
    <row r="13" spans="2:18">
      <c r="B13" s="177" t="str">
        <f>MoF!V15</f>
        <v>600 m marche</v>
      </c>
      <c r="C13" s="177" t="str">
        <f>MoF!W15</f>
        <v>DHIEDHIOU</v>
      </c>
      <c r="D13" s="177" t="str">
        <f>MoF!X15</f>
        <v>Aissatou</v>
      </c>
      <c r="E13" s="177" t="str">
        <f>MoF!Y15</f>
        <v>LGA</v>
      </c>
      <c r="F13" s="175">
        <f>MoF!Z15</f>
        <v>3510</v>
      </c>
      <c r="H13" s="177" t="str">
        <f>PoF!AD15</f>
        <v>1000 m</v>
      </c>
      <c r="I13" s="177" t="str">
        <f>PoF!AE15</f>
        <v>CUSTOS</v>
      </c>
      <c r="J13" s="177" t="str">
        <f>PoF!AF15</f>
        <v>Thiane</v>
      </c>
      <c r="K13" s="177" t="str">
        <f>PoF!AG15</f>
        <v>NLSA</v>
      </c>
      <c r="L13" s="175">
        <f>PoF!AH15</f>
        <v>3570</v>
      </c>
      <c r="N13" s="177" t="str">
        <f>BeF!AF15</f>
        <v>1000 m</v>
      </c>
      <c r="O13" s="177" t="str">
        <f>BeF!AG15</f>
        <v>CVETANOVSKI</v>
      </c>
      <c r="P13" s="177" t="str">
        <f>BeF!AH15</f>
        <v>Eva</v>
      </c>
      <c r="Q13" s="177" t="str">
        <f>BeF!AI15</f>
        <v>CMAA</v>
      </c>
      <c r="R13" s="175">
        <f>BeF!AJ15</f>
        <v>3460</v>
      </c>
    </row>
    <row r="14" spans="2:18">
      <c r="B14" s="177" t="str">
        <f>MoF!V16</f>
        <v>Longueur</v>
      </c>
      <c r="C14" s="177" t="str">
        <f>MoF!W16</f>
        <v>ALI YERIMA</v>
      </c>
      <c r="D14" s="177" t="str">
        <f>MoF!X16</f>
        <v>Aaliyah</v>
      </c>
      <c r="E14" s="177" t="str">
        <f>MoF!Y16</f>
        <v>CMAA</v>
      </c>
      <c r="F14" s="179">
        <f>MoF!Z16</f>
        <v>356</v>
      </c>
      <c r="H14" s="177" t="str">
        <f>PoF!AD16</f>
        <v>1KM  marche</v>
      </c>
      <c r="I14" s="177" t="str">
        <f>PoF!AE16</f>
        <v>ARBIB</v>
      </c>
      <c r="J14" s="177" t="str">
        <f>PoF!AF16</f>
        <v>Nada</v>
      </c>
      <c r="K14" s="177" t="str">
        <f>PoF!AG16</f>
        <v>NLSA</v>
      </c>
      <c r="L14" s="175">
        <f>PoF!AH16</f>
        <v>6330</v>
      </c>
      <c r="N14" s="177" t="str">
        <f>BeF!AF16</f>
        <v>2KM  marche</v>
      </c>
      <c r="O14" s="177" t="str">
        <f>BeF!AG16</f>
        <v>D'HENRY</v>
      </c>
      <c r="P14" s="177" t="str">
        <f>BeF!AH16</f>
        <v>Izaïs</v>
      </c>
      <c r="Q14" s="177" t="str">
        <f>BeF!AI16</f>
        <v>TAC</v>
      </c>
      <c r="R14" s="175">
        <f>BeF!AJ16</f>
        <v>12220</v>
      </c>
    </row>
    <row r="15" spans="2:18">
      <c r="B15" s="177" t="str">
        <f>MoF!V17</f>
        <v>Triple bond</v>
      </c>
      <c r="C15" s="177" t="e">
        <f>MoF!W17</f>
        <v>#N/A</v>
      </c>
      <c r="D15" s="177" t="e">
        <f>MoF!X17</f>
        <v>#N/A</v>
      </c>
      <c r="E15" s="177" t="e">
        <f>MoF!Y17</f>
        <v>#N/A</v>
      </c>
      <c r="F15" s="179">
        <f>MoF!Z17</f>
        <v>0</v>
      </c>
      <c r="H15" s="177" t="str">
        <f>PoF!AD17</f>
        <v>Longueur</v>
      </c>
      <c r="I15" s="177" t="str">
        <f>PoF!AE17</f>
        <v>JAMMEH</v>
      </c>
      <c r="J15" s="177" t="str">
        <f>PoF!AF17</f>
        <v>Halima</v>
      </c>
      <c r="K15" s="177" t="str">
        <f>PoF!AG17</f>
        <v>TAC</v>
      </c>
      <c r="L15" s="179">
        <f>PoF!AH17</f>
        <v>320</v>
      </c>
      <c r="N15" s="177" t="str">
        <f>BeF!AF17</f>
        <v>Longueur</v>
      </c>
      <c r="O15" s="177" t="str">
        <f>BeF!AG17</f>
        <v>BIBI</v>
      </c>
      <c r="P15" s="177" t="str">
        <f>BeF!AH17</f>
        <v>Manel</v>
      </c>
      <c r="Q15" s="177" t="str">
        <f>BeF!AI17</f>
        <v>TAC</v>
      </c>
      <c r="R15" s="179">
        <f>BeF!AJ17</f>
        <v>417</v>
      </c>
    </row>
    <row r="16" spans="2:18">
      <c r="B16" s="177" t="str">
        <f>MoF!V18</f>
        <v>MB</v>
      </c>
      <c r="C16" s="177" t="str">
        <f>MoF!W18</f>
        <v>ABDUL HAMEED</v>
      </c>
      <c r="D16" s="177" t="str">
        <f>MoF!X18</f>
        <v>Nisma</v>
      </c>
      <c r="E16" s="177" t="str">
        <f>MoF!Y18</f>
        <v>ABDO</v>
      </c>
      <c r="F16" s="179">
        <f>MoF!Z18</f>
        <v>440</v>
      </c>
      <c r="H16" s="177" t="str">
        <f>PoF!AD18</f>
        <v>Hauteur</v>
      </c>
      <c r="I16" s="177" t="e">
        <f>PoF!AE18</f>
        <v>#N/A</v>
      </c>
      <c r="J16" s="177" t="e">
        <f>PoF!AF18</f>
        <v>#N/A</v>
      </c>
      <c r="K16" s="177" t="e">
        <f>PoF!AG18</f>
        <v>#N/A</v>
      </c>
      <c r="L16" s="179">
        <f>PoF!AH18</f>
        <v>0</v>
      </c>
      <c r="N16" s="177" t="str">
        <f>BeF!AF18</f>
        <v>Hauteur</v>
      </c>
      <c r="O16" s="177" t="str">
        <f>BeF!AG18</f>
        <v>ASSIM</v>
      </c>
      <c r="P16" s="177" t="str">
        <f>BeF!AH18</f>
        <v>Kelya</v>
      </c>
      <c r="Q16" s="177" t="str">
        <f>BeF!AI18</f>
        <v>NLSA</v>
      </c>
      <c r="R16" s="179">
        <f>BeF!AJ18</f>
        <v>125</v>
      </c>
    </row>
    <row r="17" spans="2:18">
      <c r="B17" s="177" t="str">
        <f>MoF!V19</f>
        <v>Anneau</v>
      </c>
      <c r="C17" s="177" t="str">
        <f>MoF!W19</f>
        <v>SINEUX AJLILI</v>
      </c>
      <c r="D17" s="177" t="str">
        <f>MoF!X19</f>
        <v>Nour</v>
      </c>
      <c r="E17" s="177" t="str">
        <f>MoF!Y19</f>
        <v>SDUS</v>
      </c>
      <c r="F17" s="179">
        <f>MoF!Z19</f>
        <v>1921</v>
      </c>
      <c r="H17" s="177" t="str">
        <f>PoF!AD19</f>
        <v>Triple Saut</v>
      </c>
      <c r="I17" s="177" t="e">
        <f>PoF!AE19</f>
        <v>#N/A</v>
      </c>
      <c r="J17" s="177" t="e">
        <f>PoF!AF19</f>
        <v>#N/A</v>
      </c>
      <c r="K17" s="177" t="e">
        <f>PoF!AG19</f>
        <v>#N/A</v>
      </c>
      <c r="L17" s="179">
        <f>PoF!AH19</f>
        <v>0</v>
      </c>
      <c r="N17" s="177" t="str">
        <f>BeF!AF19</f>
        <v>Triple Saut</v>
      </c>
      <c r="O17" s="177" t="str">
        <f>BeF!AG19</f>
        <v>ASSIM</v>
      </c>
      <c r="P17" s="177" t="str">
        <f>BeF!AH19</f>
        <v>Kelya</v>
      </c>
      <c r="Q17" s="177" t="str">
        <f>BeF!AI19</f>
        <v>NLSA</v>
      </c>
      <c r="R17" s="179">
        <f>BeF!AJ19</f>
        <v>1005</v>
      </c>
    </row>
    <row r="18" spans="2:18">
      <c r="H18" s="177" t="str">
        <f>PoF!AD20</f>
        <v>Perche</v>
      </c>
      <c r="I18" s="177" t="e">
        <f>PoF!AE20</f>
        <v>#N/A</v>
      </c>
      <c r="J18" s="177" t="e">
        <f>PoF!AF20</f>
        <v>#N/A</v>
      </c>
      <c r="K18" s="177" t="e">
        <f>PoF!AG20</f>
        <v>#N/A</v>
      </c>
      <c r="L18" s="179">
        <f>PoF!AH20</f>
        <v>0</v>
      </c>
      <c r="N18" s="177" t="str">
        <f>BeF!AF20</f>
        <v>Perche</v>
      </c>
      <c r="O18" s="177" t="e">
        <f>BeF!AG20</f>
        <v>#N/A</v>
      </c>
      <c r="P18" s="177" t="e">
        <f>BeF!AH20</f>
        <v>#N/A</v>
      </c>
      <c r="Q18" s="177" t="e">
        <f>BeF!AI20</f>
        <v>#N/A</v>
      </c>
      <c r="R18" s="179">
        <f>BeF!AJ20</f>
        <v>0</v>
      </c>
    </row>
    <row r="19" spans="2:18">
      <c r="H19" s="177" t="str">
        <f>PoF!AD21</f>
        <v>Poids</v>
      </c>
      <c r="I19" s="177" t="str">
        <f>PoF!AE21</f>
        <v>MATIP</v>
      </c>
      <c r="J19" s="177" t="str">
        <f>PoF!AF21</f>
        <v>Francesca Pharell</v>
      </c>
      <c r="K19" s="177" t="str">
        <f>PoF!AG21</f>
        <v>SDUS</v>
      </c>
      <c r="L19" s="179">
        <f>PoF!AH21</f>
        <v>781</v>
      </c>
      <c r="N19" s="177" t="str">
        <f>BeF!AF21</f>
        <v>Poids</v>
      </c>
      <c r="O19" s="177" t="str">
        <f>BeF!AG21</f>
        <v>FOFANA</v>
      </c>
      <c r="P19" s="177" t="str">
        <f>BeF!AH21</f>
        <v>Melo Fatoumata</v>
      </c>
      <c r="Q19" s="177" t="str">
        <f>BeF!AI21</f>
        <v>CMAA</v>
      </c>
      <c r="R19" s="179">
        <f>BeF!AJ21</f>
        <v>758</v>
      </c>
    </row>
    <row r="20" spans="2:18">
      <c r="H20" s="177" t="str">
        <f>PoF!AD22</f>
        <v>Disque</v>
      </c>
      <c r="I20" s="177" t="str">
        <f>PoF!AE22</f>
        <v>TCHENWO</v>
      </c>
      <c r="J20" s="177" t="str">
        <f>PoF!AF22</f>
        <v>Raphaëlle</v>
      </c>
      <c r="K20" s="177" t="str">
        <f>PoF!AG22</f>
        <v>TAC</v>
      </c>
      <c r="L20" s="179">
        <f>PoF!AH22</f>
        <v>1248</v>
      </c>
      <c r="N20" s="177" t="str">
        <f>BeF!AF22</f>
        <v>Disque</v>
      </c>
      <c r="O20" s="177" t="str">
        <f>BeF!AG22</f>
        <v>MOKRANE</v>
      </c>
      <c r="P20" s="177" t="str">
        <f>BeF!AH22</f>
        <v>Sahna</v>
      </c>
      <c r="Q20" s="177" t="str">
        <f>BeF!AI22</f>
        <v>NLSA</v>
      </c>
      <c r="R20" s="179">
        <f>BeF!AJ22</f>
        <v>1523</v>
      </c>
    </row>
    <row r="21" spans="2:18">
      <c r="H21" s="177" t="str">
        <f>PoF!AD23</f>
        <v>Javelot</v>
      </c>
      <c r="I21" s="177" t="str">
        <f>PoF!AE23</f>
        <v>JAMMEH</v>
      </c>
      <c r="J21" s="177" t="str">
        <f>PoF!AF23</f>
        <v>Halima</v>
      </c>
      <c r="K21" s="177" t="str">
        <f>PoF!AG23</f>
        <v>TAC</v>
      </c>
      <c r="L21" s="179">
        <f>PoF!AH23</f>
        <v>1200</v>
      </c>
      <c r="N21" s="177" t="str">
        <f>BeF!AF23</f>
        <v>Javelot</v>
      </c>
      <c r="O21" s="177" t="str">
        <f>BeF!AG23</f>
        <v>CAMARA</v>
      </c>
      <c r="P21" s="177" t="str">
        <f>BeF!AH23</f>
        <v>Fadima</v>
      </c>
      <c r="Q21" s="177" t="str">
        <f>BeF!AI23</f>
        <v>BMSA</v>
      </c>
      <c r="R21" s="179">
        <f>BeF!AJ23</f>
        <v>1917</v>
      </c>
    </row>
    <row r="22" spans="2:18">
      <c r="N22" s="177" t="str">
        <f>BeF!AF24</f>
        <v>Marteau</v>
      </c>
      <c r="O22" s="177" t="str">
        <f>BeF!AG24</f>
        <v>DJAPA YOUMENI</v>
      </c>
      <c r="P22" s="177" t="str">
        <f>BeF!AH24</f>
        <v>Audrey</v>
      </c>
      <c r="Q22" s="177" t="str">
        <f>BeF!AI24</f>
        <v>TAC</v>
      </c>
      <c r="R22" s="179">
        <f>BeF!AJ24</f>
        <v>2475</v>
      </c>
    </row>
  </sheetData>
  <mergeCells count="9">
    <mergeCell ref="B3:F3"/>
    <mergeCell ref="B2:F2"/>
    <mergeCell ref="B8:F8"/>
    <mergeCell ref="N2:R2"/>
    <mergeCell ref="N3:R3"/>
    <mergeCell ref="N8:R8"/>
    <mergeCell ref="H2:L2"/>
    <mergeCell ref="H3:L3"/>
    <mergeCell ref="H8:L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BC0E-2372-4520-85B2-941668F43FE3}">
  <dimension ref="B2:R22"/>
  <sheetViews>
    <sheetView workbookViewId="0">
      <selection activeCell="E25" sqref="E25"/>
    </sheetView>
  </sheetViews>
  <sheetFormatPr defaultRowHeight="15"/>
  <cols>
    <col min="1" max="1" width="9" style="151"/>
    <col min="2" max="2" width="13.75" style="151" bestFit="1" customWidth="1"/>
    <col min="3" max="3" width="16.125" style="151" bestFit="1" customWidth="1"/>
    <col min="4" max="4" width="13.375" style="151" bestFit="1" customWidth="1"/>
    <col min="5" max="5" width="7" style="151" bestFit="1" customWidth="1"/>
    <col min="6" max="6" width="6.75" style="151" bestFit="1" customWidth="1"/>
    <col min="7" max="7" width="9" style="151"/>
    <col min="8" max="8" width="12.75" style="151" bestFit="1" customWidth="1"/>
    <col min="9" max="9" width="21.75" style="151" bestFit="1" customWidth="1"/>
    <col min="10" max="10" width="10.75" style="151" bestFit="1" customWidth="1"/>
    <col min="11" max="11" width="7" style="151" bestFit="1" customWidth="1"/>
    <col min="12" max="12" width="6.75" style="151" bestFit="1" customWidth="1"/>
    <col min="13" max="13" width="9" style="151"/>
    <col min="14" max="14" width="12.75" style="151" bestFit="1" customWidth="1"/>
    <col min="15" max="15" width="14.875" style="151" bestFit="1" customWidth="1"/>
    <col min="16" max="16" width="11.375" style="151" bestFit="1" customWidth="1"/>
    <col min="17" max="17" width="7" style="151" bestFit="1" customWidth="1"/>
    <col min="18" max="18" width="7.875" style="151" bestFit="1" customWidth="1"/>
    <col min="19" max="16384" width="9" style="151"/>
  </cols>
  <sheetData>
    <row r="2" spans="2:18">
      <c r="B2" s="292" t="str">
        <f>MoM!V4</f>
        <v>Moustiques Garçons</v>
      </c>
      <c r="C2" s="292"/>
      <c r="D2" s="292"/>
      <c r="E2" s="292"/>
      <c r="F2" s="292"/>
      <c r="H2" s="292" t="str">
        <f>PoM!AD4</f>
        <v>Poussins</v>
      </c>
      <c r="I2" s="292"/>
      <c r="J2" s="292"/>
      <c r="K2" s="292"/>
      <c r="L2" s="292"/>
      <c r="N2" s="292" t="str">
        <f>BeM!AF4</f>
        <v>Benjamins</v>
      </c>
      <c r="O2" s="292"/>
      <c r="P2" s="292"/>
      <c r="Q2" s="292"/>
      <c r="R2" s="292"/>
    </row>
    <row r="3" spans="2:18">
      <c r="B3" s="293" t="str">
        <f>MoM!V5</f>
        <v>Champions quadrathlon</v>
      </c>
      <c r="C3" s="293"/>
      <c r="D3" s="293"/>
      <c r="E3" s="293"/>
      <c r="F3" s="293"/>
      <c r="H3" s="293" t="str">
        <f>PoM!AD5</f>
        <v>Champions quadrathlon</v>
      </c>
      <c r="I3" s="293"/>
      <c r="J3" s="293"/>
      <c r="K3" s="293"/>
      <c r="L3" s="293"/>
      <c r="N3" s="293" t="str">
        <f>BeM!AF5</f>
        <v>Champions quadrathlon</v>
      </c>
      <c r="O3" s="293"/>
      <c r="P3" s="293"/>
      <c r="Q3" s="293"/>
      <c r="R3" s="293"/>
    </row>
    <row r="4" spans="2:18">
      <c r="B4" s="225" t="str">
        <f>MoM!V6</f>
        <v>Rang</v>
      </c>
      <c r="C4" s="177" t="str">
        <f>MoM!W6</f>
        <v>Nom</v>
      </c>
      <c r="D4" s="177" t="str">
        <f>MoM!X6</f>
        <v>Prénom</v>
      </c>
      <c r="E4" s="177" t="str">
        <f>MoM!Y6</f>
        <v>Club</v>
      </c>
      <c r="F4" s="177" t="str">
        <f>MoM!Z6</f>
        <v>Pts</v>
      </c>
      <c r="H4" s="225" t="str">
        <f>PoM!AD6</f>
        <v>Rang</v>
      </c>
      <c r="I4" s="177" t="str">
        <f>PoM!AE6</f>
        <v>Nom</v>
      </c>
      <c r="J4" s="177" t="str">
        <f>PoM!AF6</f>
        <v>Prénom</v>
      </c>
      <c r="K4" s="177" t="str">
        <f>PoM!AG6</f>
        <v>Club</v>
      </c>
      <c r="L4" s="177" t="str">
        <f>PoM!AH6</f>
        <v>Pts</v>
      </c>
      <c r="N4" s="225" t="str">
        <f>BeM!AF6</f>
        <v>Rang</v>
      </c>
      <c r="O4" s="177" t="str">
        <f>BeM!AG6</f>
        <v>Nom</v>
      </c>
      <c r="P4" s="177" t="str">
        <f>BeM!AH6</f>
        <v>Prénom</v>
      </c>
      <c r="Q4" s="177" t="str">
        <f>BeM!AI6</f>
        <v>Club</v>
      </c>
      <c r="R4" s="177" t="str">
        <f>BeM!AJ6</f>
        <v>Pts</v>
      </c>
    </row>
    <row r="5" spans="2:18">
      <c r="B5" s="225">
        <f>MoM!V7</f>
        <v>1</v>
      </c>
      <c r="C5" s="177" t="str">
        <f>MoM!W7</f>
        <v>BOISROND</v>
      </c>
      <c r="D5" s="177" t="str">
        <f>MoM!X7</f>
        <v>Aro</v>
      </c>
      <c r="E5" s="177" t="str">
        <f>MoM!Y7</f>
        <v>ABDO</v>
      </c>
      <c r="F5" s="177">
        <f>MoM!Z7</f>
        <v>85</v>
      </c>
      <c r="H5" s="225">
        <f>PoM!AD7</f>
        <v>1</v>
      </c>
      <c r="I5" s="177" t="str">
        <f>PoM!AE7</f>
        <v>BA FARGES</v>
      </c>
      <c r="J5" s="177" t="str">
        <f>PoM!AF7</f>
        <v>Nino</v>
      </c>
      <c r="K5" s="177" t="str">
        <f>PoM!AG7</f>
        <v>CMAA</v>
      </c>
      <c r="L5" s="177">
        <f>PoM!AH7</f>
        <v>79</v>
      </c>
      <c r="N5" s="225">
        <f>BeM!AF7</f>
        <v>1</v>
      </c>
      <c r="O5" s="177" t="str">
        <f>BeM!AG7</f>
        <v>PULENTHIRAN</v>
      </c>
      <c r="P5" s="177" t="str">
        <f>BeM!AH7</f>
        <v>Thamilenthy</v>
      </c>
      <c r="Q5" s="177" t="str">
        <f>BeM!AI7</f>
        <v>BMSA</v>
      </c>
      <c r="R5" s="177">
        <f>BeM!AJ7</f>
        <v>74</v>
      </c>
    </row>
    <row r="6" spans="2:18">
      <c r="B6" s="225">
        <f>MoM!V8</f>
        <v>2</v>
      </c>
      <c r="C6" s="177" t="str">
        <f>MoM!W8</f>
        <v>PARET LITOLFF</v>
      </c>
      <c r="D6" s="177" t="str">
        <f>MoM!X8</f>
        <v>Adrien</v>
      </c>
      <c r="E6" s="177" t="str">
        <f>MoM!Y8</f>
        <v>CMAA</v>
      </c>
      <c r="F6" s="177">
        <f>MoM!Z8</f>
        <v>77</v>
      </c>
      <c r="H6" s="225">
        <f>PoM!AD8</f>
        <v>2</v>
      </c>
      <c r="I6" s="177" t="str">
        <f>PoM!AE8</f>
        <v>BOHLI</v>
      </c>
      <c r="J6" s="177" t="str">
        <f>PoM!AF8</f>
        <v>Imran</v>
      </c>
      <c r="K6" s="177" t="str">
        <f>PoM!AG8</f>
        <v>LGA</v>
      </c>
      <c r="L6" s="177">
        <f>PoM!AH8</f>
        <v>74</v>
      </c>
      <c r="N6" s="225">
        <f>BeM!AF8</f>
        <v>2</v>
      </c>
      <c r="O6" s="177" t="str">
        <f>BeM!AG8</f>
        <v>HUREL</v>
      </c>
      <c r="P6" s="177" t="str">
        <f>BeM!AH8</f>
        <v>Axel</v>
      </c>
      <c r="Q6" s="177" t="str">
        <f>BeM!AI8</f>
        <v>NLSA</v>
      </c>
      <c r="R6" s="177">
        <f>BeM!AJ8</f>
        <v>65</v>
      </c>
    </row>
    <row r="7" spans="2:18">
      <c r="B7" s="225">
        <f>MoM!V9</f>
        <v>3</v>
      </c>
      <c r="C7" s="177" t="str">
        <f>MoM!W9</f>
        <v xml:space="preserve">AKROUR </v>
      </c>
      <c r="D7" s="177" t="str">
        <f>MoM!X9</f>
        <v>Liham</v>
      </c>
      <c r="E7" s="177" t="str">
        <f>MoM!Y9</f>
        <v>TAC</v>
      </c>
      <c r="F7" s="177">
        <f>MoM!Z9</f>
        <v>75</v>
      </c>
      <c r="H7" s="225">
        <f>PoM!AD9</f>
        <v>3</v>
      </c>
      <c r="I7" s="177" t="str">
        <f>PoM!AE9</f>
        <v>JOSEPH</v>
      </c>
      <c r="J7" s="177" t="str">
        <f>PoM!AF9</f>
        <v>Terence</v>
      </c>
      <c r="K7" s="177" t="str">
        <f>PoM!AG9</f>
        <v>CMAA</v>
      </c>
      <c r="L7" s="177">
        <f>PoM!AH9</f>
        <v>71</v>
      </c>
      <c r="N7" s="225">
        <f>BeM!AF9</f>
        <v>3</v>
      </c>
      <c r="O7" s="177" t="str">
        <f>BeM!AG9</f>
        <v>SOUSA JOSE</v>
      </c>
      <c r="P7" s="177" t="str">
        <f>BeM!AH9</f>
        <v>Noah</v>
      </c>
      <c r="Q7" s="177" t="str">
        <f>BeM!AI9</f>
        <v>NLSA</v>
      </c>
      <c r="R7" s="177">
        <f>BeM!AJ9</f>
        <v>64</v>
      </c>
    </row>
    <row r="8" spans="2:18">
      <c r="B8" s="293" t="str">
        <f>MoM!V10</f>
        <v>Champions par épreuve</v>
      </c>
      <c r="C8" s="293"/>
      <c r="D8" s="293"/>
      <c r="E8" s="293"/>
      <c r="F8" s="293"/>
      <c r="H8" s="293" t="str">
        <f>PoM!AD10</f>
        <v>Epreuves</v>
      </c>
      <c r="I8" s="293"/>
      <c r="J8" s="293"/>
      <c r="K8" s="293"/>
      <c r="L8" s="293"/>
      <c r="N8" s="293" t="str">
        <f>BeM!AF10</f>
        <v>Champions par épreuve</v>
      </c>
      <c r="O8" s="293"/>
      <c r="P8" s="293"/>
      <c r="Q8" s="293"/>
      <c r="R8" s="293"/>
    </row>
    <row r="9" spans="2:18">
      <c r="B9" s="177" t="str">
        <f>MoM!V11</f>
        <v>Epreuve</v>
      </c>
      <c r="C9" s="177" t="str">
        <f>MoM!W11</f>
        <v>Nom</v>
      </c>
      <c r="D9" s="177" t="str">
        <f>MoM!X11</f>
        <v>Prenom</v>
      </c>
      <c r="E9" s="177" t="str">
        <f>MoM!Y11</f>
        <v>Club</v>
      </c>
      <c r="F9" s="177" t="str">
        <f>MoM!Z11</f>
        <v>Perf</v>
      </c>
      <c r="H9" s="177" t="str">
        <f>PoM!AD11</f>
        <v>Epreuve</v>
      </c>
      <c r="I9" s="177" t="str">
        <f>PoM!AE11</f>
        <v>Nom</v>
      </c>
      <c r="J9" s="177" t="str">
        <f>PoM!AF11</f>
        <v>Prenom</v>
      </c>
      <c r="K9" s="177" t="str">
        <f>PoM!AG11</f>
        <v>Club</v>
      </c>
      <c r="L9" s="177" t="str">
        <f>PoM!AH11</f>
        <v>Perf</v>
      </c>
      <c r="N9" s="177" t="str">
        <f>BeM!AF11</f>
        <v>Epreuve</v>
      </c>
      <c r="O9" s="177" t="str">
        <f>BeM!AG11</f>
        <v>Nom</v>
      </c>
      <c r="P9" s="177" t="str">
        <f>BeM!AH11</f>
        <v>Prenom</v>
      </c>
      <c r="Q9" s="177" t="str">
        <f>BeM!AI11</f>
        <v>Club</v>
      </c>
      <c r="R9" s="177" t="str">
        <f>BeM!AJ11</f>
        <v>Perf</v>
      </c>
    </row>
    <row r="10" spans="2:18">
      <c r="B10" s="177" t="str">
        <f>MoM!V12</f>
        <v>50 m</v>
      </c>
      <c r="C10" s="177" t="str">
        <f>MoM!W12</f>
        <v>BOISROND</v>
      </c>
      <c r="D10" s="177" t="str">
        <f>MoM!X12</f>
        <v>Aro</v>
      </c>
      <c r="E10" s="177" t="str">
        <f>MoM!Y12</f>
        <v>ABDO</v>
      </c>
      <c r="F10" s="178">
        <f>MoM!Z12</f>
        <v>80</v>
      </c>
      <c r="H10" s="177" t="str">
        <f>PoM!AD12</f>
        <v>60 m</v>
      </c>
      <c r="I10" s="177" t="str">
        <f>PoM!AE12</f>
        <v>SEBASTIAO CASANLI</v>
      </c>
      <c r="J10" s="177" t="str">
        <f>PoM!AF12</f>
        <v>Jaden</v>
      </c>
      <c r="K10" s="177" t="str">
        <f>PoM!AG12</f>
        <v>SDUS</v>
      </c>
      <c r="L10" s="178">
        <f>PoM!AH12</f>
        <v>89</v>
      </c>
      <c r="N10" s="177" t="str">
        <f>BeM!AF12</f>
        <v>60 m</v>
      </c>
      <c r="O10" s="177" t="str">
        <f>BeM!AG12</f>
        <v>ALDIC</v>
      </c>
      <c r="P10" s="177" t="str">
        <f>BeM!AH12</f>
        <v>Demir</v>
      </c>
      <c r="Q10" s="177" t="str">
        <f>BeM!AI12</f>
        <v>TAC</v>
      </c>
      <c r="R10" s="178">
        <f>BeM!AJ12</f>
        <v>86</v>
      </c>
    </row>
    <row r="11" spans="2:18">
      <c r="B11" s="177" t="str">
        <f>MoM!V13</f>
        <v>50 haies</v>
      </c>
      <c r="C11" s="177" t="str">
        <f>MoM!W13</f>
        <v>EYOUM LOBE</v>
      </c>
      <c r="D11" s="177" t="str">
        <f>MoM!X13</f>
        <v>Jemea Amine</v>
      </c>
      <c r="E11" s="177" t="str">
        <f>MoM!Y13</f>
        <v>ABDO</v>
      </c>
      <c r="F11" s="178">
        <f>MoM!Z13</f>
        <v>94</v>
      </c>
      <c r="H11" s="177" t="str">
        <f>PoM!AD13</f>
        <v>120 m</v>
      </c>
      <c r="I11" s="177" t="str">
        <f>PoM!AE13</f>
        <v>BA FARGES</v>
      </c>
      <c r="J11" s="177" t="str">
        <f>PoM!AF13</f>
        <v>Nino</v>
      </c>
      <c r="K11" s="177" t="str">
        <f>PoM!AG13</f>
        <v>CMAA</v>
      </c>
      <c r="L11" s="178">
        <f>PoM!AH13</f>
        <v>171</v>
      </c>
      <c r="N11" s="177" t="str">
        <f>BeM!AF13</f>
        <v>120 m</v>
      </c>
      <c r="O11" s="177" t="str">
        <f>BeM!AG13</f>
        <v>SOUSA JOSE</v>
      </c>
      <c r="P11" s="177" t="str">
        <f>BeM!AH13</f>
        <v>Noah</v>
      </c>
      <c r="Q11" s="177" t="str">
        <f>BeM!AI13</f>
        <v>NLSA</v>
      </c>
      <c r="R11" s="178">
        <f>BeM!AJ13</f>
        <v>175</v>
      </c>
    </row>
    <row r="12" spans="2:18">
      <c r="B12" s="177" t="str">
        <f>MoM!V14</f>
        <v>400 m</v>
      </c>
      <c r="C12" s="177" t="str">
        <f>MoM!W14</f>
        <v>JEANNY</v>
      </c>
      <c r="D12" s="177" t="str">
        <f>MoM!X14</f>
        <v>Gabriel</v>
      </c>
      <c r="E12" s="177" t="str">
        <f>MoM!Y14</f>
        <v>NLSA</v>
      </c>
      <c r="F12" s="175">
        <f>MoM!Z14</f>
        <v>1206</v>
      </c>
      <c r="H12" s="177" t="str">
        <f>PoM!AD14</f>
        <v>50 haies</v>
      </c>
      <c r="I12" s="177" t="str">
        <f>PoM!AE14</f>
        <v>OUKACHEBI</v>
      </c>
      <c r="J12" s="177" t="str">
        <f>PoM!AF14</f>
        <v>Timotie</v>
      </c>
      <c r="K12" s="177" t="str">
        <f>PoM!AG14</f>
        <v>CMAA</v>
      </c>
      <c r="L12" s="178">
        <f>PoM!AH14</f>
        <v>90</v>
      </c>
      <c r="N12" s="177" t="str">
        <f>BeM!AF14</f>
        <v>50 haies</v>
      </c>
      <c r="O12" s="177" t="str">
        <f>BeM!AG14</f>
        <v>PULENTHIRAN</v>
      </c>
      <c r="P12" s="177" t="str">
        <f>BeM!AH14</f>
        <v>Thamilenthy</v>
      </c>
      <c r="Q12" s="177" t="str">
        <f>BeM!AI14</f>
        <v>BMSA</v>
      </c>
      <c r="R12" s="178">
        <f>BeM!AJ14</f>
        <v>97</v>
      </c>
    </row>
    <row r="13" spans="2:18">
      <c r="B13" s="177" t="str">
        <f>MoM!V15</f>
        <v>600 m marche</v>
      </c>
      <c r="C13" s="177" t="str">
        <f>MoM!W15</f>
        <v>PARET LITOLFF</v>
      </c>
      <c r="D13" s="177" t="str">
        <f>MoM!X15</f>
        <v>Adrien</v>
      </c>
      <c r="E13" s="177" t="str">
        <f>MoM!Y15</f>
        <v>CMAA</v>
      </c>
      <c r="F13" s="175">
        <f>MoM!Z15</f>
        <v>3430</v>
      </c>
      <c r="H13" s="177" t="str">
        <f>PoM!AD15</f>
        <v>1000 m</v>
      </c>
      <c r="I13" s="177" t="str">
        <f>PoM!AE15</f>
        <v>BA FARGES</v>
      </c>
      <c r="J13" s="177" t="str">
        <f>PoM!AF15</f>
        <v>Terence</v>
      </c>
      <c r="K13" s="177" t="str">
        <f>PoM!AG15</f>
        <v>CMAA</v>
      </c>
      <c r="L13" s="175">
        <f>PoM!AH15</f>
        <v>3309</v>
      </c>
      <c r="N13" s="177" t="str">
        <f>BeM!AF15</f>
        <v>1000 m</v>
      </c>
      <c r="O13" s="177" t="str">
        <f>BeM!AG15</f>
        <v>VIGNERON</v>
      </c>
      <c r="P13" s="177" t="str">
        <f>BeM!AH15</f>
        <v>Quentin</v>
      </c>
      <c r="Q13" s="177" t="str">
        <f>BeM!AI15</f>
        <v>TAC</v>
      </c>
      <c r="R13" s="175">
        <f>BeM!AJ15</f>
        <v>3260</v>
      </c>
    </row>
    <row r="14" spans="2:18">
      <c r="B14" s="177" t="str">
        <f>MoM!V16</f>
        <v>Longueur</v>
      </c>
      <c r="C14" s="177" t="str">
        <f>MoM!W16</f>
        <v>PARET LITOLFF</v>
      </c>
      <c r="D14" s="177" t="str">
        <f>MoM!X16</f>
        <v>Adrien</v>
      </c>
      <c r="E14" s="177" t="str">
        <f>MoM!Y16</f>
        <v>CMAA</v>
      </c>
      <c r="F14" s="179">
        <f>MoM!Z16</f>
        <v>330</v>
      </c>
      <c r="H14" s="177" t="str">
        <f>PoM!AD16</f>
        <v>1KM  marche</v>
      </c>
      <c r="I14" s="177" t="str">
        <f>PoM!AE16</f>
        <v>DIANKA</v>
      </c>
      <c r="J14" s="177" t="str">
        <f>PoM!AF16</f>
        <v>Salih</v>
      </c>
      <c r="K14" s="177" t="str">
        <f>PoM!AG16</f>
        <v>BMSA</v>
      </c>
      <c r="L14" s="175">
        <f>PoM!AH16</f>
        <v>6000</v>
      </c>
      <c r="N14" s="177" t="str">
        <f>BeM!AF16</f>
        <v>2KM  marche</v>
      </c>
      <c r="O14" s="177" t="str">
        <f>BeM!AG16</f>
        <v>GUILLAS</v>
      </c>
      <c r="P14" s="177" t="str">
        <f>BeM!AH16</f>
        <v>Elias</v>
      </c>
      <c r="Q14" s="177" t="str">
        <f>BeM!AI16</f>
        <v>CMAA</v>
      </c>
      <c r="R14" s="175">
        <f>BeM!AJ16</f>
        <v>13340</v>
      </c>
    </row>
    <row r="15" spans="2:18">
      <c r="B15" s="177" t="str">
        <f>MoM!V17</f>
        <v>Triple bond</v>
      </c>
      <c r="C15" s="177" t="e">
        <f>MoM!W17</f>
        <v>#N/A</v>
      </c>
      <c r="D15" s="177" t="e">
        <f>MoM!X17</f>
        <v>#N/A</v>
      </c>
      <c r="E15" s="177" t="e">
        <f>MoM!Y17</f>
        <v>#N/A</v>
      </c>
      <c r="F15" s="179">
        <f>MoM!Z17</f>
        <v>0</v>
      </c>
      <c r="H15" s="177" t="str">
        <f>PoM!AD17</f>
        <v>Longueur</v>
      </c>
      <c r="I15" s="177" t="str">
        <f>PoM!AE17</f>
        <v>BA FARGES</v>
      </c>
      <c r="J15" s="177" t="str">
        <f>PoM!AF17</f>
        <v>Nino</v>
      </c>
      <c r="K15" s="177" t="str">
        <f>PoM!AG17</f>
        <v>CMAA</v>
      </c>
      <c r="L15" s="179">
        <f>PoM!AH17</f>
        <v>376</v>
      </c>
      <c r="N15" s="177" t="str">
        <f>BeM!AF17</f>
        <v>Longueur</v>
      </c>
      <c r="O15" s="177" t="str">
        <f>BeM!AG17</f>
        <v>MALECOT</v>
      </c>
      <c r="P15" s="177" t="str">
        <f>BeM!AH17</f>
        <v>Locman</v>
      </c>
      <c r="Q15" s="177" t="str">
        <f>BeM!AI17</f>
        <v>TAC</v>
      </c>
      <c r="R15" s="179">
        <f>BeM!AJ17</f>
        <v>404</v>
      </c>
    </row>
    <row r="16" spans="2:18">
      <c r="B16" s="177" t="str">
        <f>MoM!V18</f>
        <v>MB</v>
      </c>
      <c r="C16" s="177" t="str">
        <f>MoM!W18</f>
        <v>DIMINIARD</v>
      </c>
      <c r="D16" s="177" t="str">
        <f>MoM!X18</f>
        <v>Enzo</v>
      </c>
      <c r="E16" s="177" t="str">
        <f>MoM!Y18</f>
        <v>ABDO</v>
      </c>
      <c r="F16" s="179">
        <f>MoM!Z18</f>
        <v>630</v>
      </c>
      <c r="H16" s="177" t="str">
        <f>PoM!AD18</f>
        <v>Hauteur</v>
      </c>
      <c r="I16" s="177" t="str">
        <f>PoM!AE18</f>
        <v>ZEINOUN</v>
      </c>
      <c r="J16" s="177" t="str">
        <f>PoM!AF18</f>
        <v>Djibril</v>
      </c>
      <c r="K16" s="177" t="str">
        <f>PoM!AG18</f>
        <v>TAC</v>
      </c>
      <c r="L16" s="179">
        <f>PoM!AH18</f>
        <v>115</v>
      </c>
      <c r="N16" s="177" t="str">
        <f>BeM!AF18</f>
        <v>Hauteur</v>
      </c>
      <c r="O16" s="177" t="str">
        <f>BeM!AG18</f>
        <v>SOUSA JOSE</v>
      </c>
      <c r="P16" s="177" t="str">
        <f>BeM!AH18</f>
        <v>Noah</v>
      </c>
      <c r="Q16" s="177" t="str">
        <f>BeM!AI18</f>
        <v>NLSA</v>
      </c>
      <c r="R16" s="179">
        <f>BeM!AJ18</f>
        <v>130</v>
      </c>
    </row>
    <row r="17" spans="2:18">
      <c r="B17" s="177" t="str">
        <f>MoM!V19</f>
        <v>Anneau</v>
      </c>
      <c r="C17" s="177" t="str">
        <f>MoM!W19</f>
        <v>BOISROND</v>
      </c>
      <c r="D17" s="177" t="str">
        <f>MoM!X19</f>
        <v>Aro</v>
      </c>
      <c r="E17" s="177" t="str">
        <f>MoM!Y19</f>
        <v>ABDO</v>
      </c>
      <c r="F17" s="179">
        <f>MoM!Z19</f>
        <v>2312</v>
      </c>
      <c r="H17" s="177" t="str">
        <f>PoM!AD19</f>
        <v>Triple Saut</v>
      </c>
      <c r="I17" s="177" t="str">
        <f>PoM!AE19</f>
        <v>BOHLI</v>
      </c>
      <c r="J17" s="177" t="str">
        <f>PoM!AF19</f>
        <v>Imran</v>
      </c>
      <c r="K17" s="177" t="str">
        <f>PoM!AG19</f>
        <v>LGA</v>
      </c>
      <c r="L17" s="179">
        <f>PoM!AH19</f>
        <v>831</v>
      </c>
      <c r="N17" s="177" t="str">
        <f>BeM!AF19</f>
        <v>Triple Saut</v>
      </c>
      <c r="O17" s="177" t="str">
        <f>BeM!AG19</f>
        <v>PULENTHIRAN</v>
      </c>
      <c r="P17" s="177" t="str">
        <f>BeM!AH19</f>
        <v>Thamilenthy</v>
      </c>
      <c r="Q17" s="177" t="str">
        <f>BeM!AI19</f>
        <v>BMSA</v>
      </c>
      <c r="R17" s="179">
        <f>BeM!AJ19</f>
        <v>919</v>
      </c>
    </row>
    <row r="18" spans="2:18">
      <c r="H18" s="177" t="str">
        <f>PoM!AD20</f>
        <v>Perche</v>
      </c>
      <c r="I18" s="177" t="e">
        <f>PoM!AE20</f>
        <v>#N/A</v>
      </c>
      <c r="J18" s="177" t="e">
        <f>PoM!AF20</f>
        <v>#N/A</v>
      </c>
      <c r="K18" s="177" t="e">
        <f>PoM!AG20</f>
        <v>#N/A</v>
      </c>
      <c r="L18" s="179">
        <f>PoM!AH20</f>
        <v>0</v>
      </c>
      <c r="N18" s="177" t="str">
        <f>BeM!AF20</f>
        <v>Perche</v>
      </c>
      <c r="O18" s="177" t="str">
        <f>BeM!AG20</f>
        <v>GARCIA</v>
      </c>
      <c r="P18" s="177" t="str">
        <f>BeM!AH20</f>
        <v>Thomas</v>
      </c>
      <c r="Q18" s="177" t="str">
        <f>BeM!AI20</f>
        <v>TAC</v>
      </c>
      <c r="R18" s="179">
        <f>BeM!AJ20</f>
        <v>130</v>
      </c>
    </row>
    <row r="19" spans="2:18">
      <c r="H19" s="177" t="str">
        <f>PoM!AD21</f>
        <v>Poids</v>
      </c>
      <c r="I19" s="177" t="str">
        <f>PoM!AE21</f>
        <v>OUKACHEBI</v>
      </c>
      <c r="J19" s="177" t="str">
        <f>PoM!AF21</f>
        <v>Abderahim</v>
      </c>
      <c r="K19" s="177" t="str">
        <f>PoM!AG21</f>
        <v>CMAA</v>
      </c>
      <c r="L19" s="179">
        <f>PoM!AH21</f>
        <v>800</v>
      </c>
      <c r="N19" s="177" t="str">
        <f>BeM!AF21</f>
        <v>Poids</v>
      </c>
      <c r="O19" s="177" t="str">
        <f>BeM!AG21</f>
        <v>KAMBOU</v>
      </c>
      <c r="P19" s="177" t="str">
        <f>BeM!AH21</f>
        <v>David</v>
      </c>
      <c r="Q19" s="177" t="str">
        <f>BeM!AI21</f>
        <v>CMAA</v>
      </c>
      <c r="R19" s="179">
        <f>BeM!AJ21</f>
        <v>769</v>
      </c>
    </row>
    <row r="20" spans="2:18">
      <c r="H20" s="177" t="str">
        <f>PoM!AD22</f>
        <v>Disque</v>
      </c>
      <c r="I20" s="177" t="str">
        <f>PoM!AE22</f>
        <v>MEDJANE</v>
      </c>
      <c r="J20" s="177" t="str">
        <f>PoM!AF22</f>
        <v>Ayden</v>
      </c>
      <c r="K20" s="177" t="str">
        <f>PoM!AG22</f>
        <v>NLSA</v>
      </c>
      <c r="L20" s="179">
        <f>PoM!AH22</f>
        <v>1250</v>
      </c>
      <c r="N20" s="177" t="str">
        <f>BeM!AF22</f>
        <v>Disque</v>
      </c>
      <c r="O20" s="177" t="str">
        <f>BeM!AG22</f>
        <v>PULENTHIRAN</v>
      </c>
      <c r="P20" s="177" t="str">
        <f>BeM!AH22</f>
        <v>Thamilenthy</v>
      </c>
      <c r="Q20" s="177" t="str">
        <f>BeM!AI22</f>
        <v>BMSA</v>
      </c>
      <c r="R20" s="179">
        <f>BeM!AJ22</f>
        <v>1736</v>
      </c>
    </row>
    <row r="21" spans="2:18">
      <c r="H21" s="177" t="str">
        <f>PoM!AD23</f>
        <v>Javelot</v>
      </c>
      <c r="I21" s="177" t="str">
        <f>PoM!AE23</f>
        <v>GILLOT</v>
      </c>
      <c r="J21" s="177" t="str">
        <f>PoM!AF23</f>
        <v>Liam</v>
      </c>
      <c r="K21" s="177" t="str">
        <f>PoM!AG23</f>
        <v>ABDO</v>
      </c>
      <c r="L21" s="179">
        <f>PoM!AH23</f>
        <v>1240</v>
      </c>
      <c r="N21" s="177" t="str">
        <f>BeM!AF23</f>
        <v>Javelot</v>
      </c>
      <c r="O21" s="177" t="str">
        <f>BeM!AG23</f>
        <v>BENYAHIA</v>
      </c>
      <c r="P21" s="177" t="str">
        <f>BeM!AH23</f>
        <v>Chahine</v>
      </c>
      <c r="Q21" s="177" t="str">
        <f>BeM!AI23</f>
        <v>ABDO</v>
      </c>
      <c r="R21" s="179">
        <f>BeM!AJ23</f>
        <v>825</v>
      </c>
    </row>
    <row r="22" spans="2:18">
      <c r="N22" s="177" t="str">
        <f>BeM!AF24</f>
        <v>Marteau</v>
      </c>
      <c r="O22" s="177" t="str">
        <f>BeM!AG24</f>
        <v>GARCIA</v>
      </c>
      <c r="P22" s="177" t="str">
        <f>BeM!AH24</f>
        <v>Thomas</v>
      </c>
      <c r="Q22" s="177" t="str">
        <f>BeM!AI24</f>
        <v>TAC</v>
      </c>
      <c r="R22" s="179">
        <f>BeM!AJ24</f>
        <v>1571</v>
      </c>
    </row>
  </sheetData>
  <mergeCells count="9">
    <mergeCell ref="N2:R2"/>
    <mergeCell ref="N3:R3"/>
    <mergeCell ref="N8:R8"/>
    <mergeCell ref="B2:F2"/>
    <mergeCell ref="B3:F3"/>
    <mergeCell ref="B8:F8"/>
    <mergeCell ref="H2:L2"/>
    <mergeCell ref="H3:L3"/>
    <mergeCell ref="H8:L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6622-FB8C-45E3-BCF0-8D9D10A9E481}">
  <sheetPr codeName="Feuil20"/>
  <dimension ref="A1:AD102"/>
  <sheetViews>
    <sheetView topLeftCell="S1" workbookViewId="0">
      <selection activeCell="O27" sqref="O27"/>
    </sheetView>
  </sheetViews>
  <sheetFormatPr defaultColWidth="11" defaultRowHeight="12.75"/>
  <cols>
    <col min="1" max="1" width="4.25" style="3" bestFit="1" customWidth="1"/>
    <col min="2" max="2" width="3.875" style="18" bestFit="1" customWidth="1"/>
    <col min="3" max="3" width="6.625" style="3" bestFit="1" customWidth="1"/>
    <col min="4" max="4" width="3.875" style="18" bestFit="1" customWidth="1"/>
    <col min="5" max="5" width="5.625" style="10" bestFit="1" customWidth="1"/>
    <col min="6" max="6" width="3.875" style="18" bestFit="1" customWidth="1"/>
    <col min="7" max="7" width="5.625" style="10" bestFit="1" customWidth="1"/>
    <col min="8" max="8" width="3.875" style="18" bestFit="1" customWidth="1"/>
    <col min="9" max="9" width="5.625" style="10" bestFit="1" customWidth="1"/>
    <col min="10" max="10" width="3.875" style="18" bestFit="1" customWidth="1"/>
    <col min="11" max="11" width="9" style="10" bestFit="1" customWidth="1"/>
    <col min="12" max="12" width="3.875" style="18" bestFit="1" customWidth="1"/>
    <col min="13" max="13" width="9" style="10" bestFit="1" customWidth="1"/>
    <col min="14" max="14" width="3.875" style="18" bestFit="1" customWidth="1"/>
    <col min="15" max="15" width="7.625" style="12" bestFit="1" customWidth="1"/>
    <col min="16" max="16" width="3.875" style="18" bestFit="1" customWidth="1"/>
    <col min="17" max="17" width="8.375" style="12" bestFit="1" customWidth="1"/>
    <col min="18" max="18" width="3.875" style="18" bestFit="1" customWidth="1"/>
    <col min="19" max="19" width="7.625" style="12" bestFit="1" customWidth="1"/>
    <col min="20" max="20" width="3.875" style="18" bestFit="1" customWidth="1"/>
    <col min="21" max="21" width="7.625" style="12" bestFit="1" customWidth="1"/>
    <col min="22" max="22" width="3.875" style="18" bestFit="1" customWidth="1"/>
    <col min="23" max="23" width="7.625" style="12" bestFit="1" customWidth="1"/>
    <col min="24" max="24" width="3.875" style="18" bestFit="1" customWidth="1"/>
    <col min="25" max="25" width="7.625" style="12" bestFit="1" customWidth="1"/>
    <col min="26" max="26" width="3.875" style="18" bestFit="1" customWidth="1"/>
    <col min="27" max="27" width="7.625" style="12" bestFit="1" customWidth="1"/>
    <col min="28" max="28" width="3.875" style="18" bestFit="1" customWidth="1"/>
    <col min="29" max="29" width="7.625" style="12" bestFit="1" customWidth="1"/>
    <col min="30" max="30" width="3.875" style="18" bestFit="1" customWidth="1"/>
    <col min="31" max="16384" width="11" style="2"/>
  </cols>
  <sheetData>
    <row r="1" spans="1:30" s="1" customFormat="1" ht="13.5" thickBot="1">
      <c r="A1" s="6" t="s">
        <v>0</v>
      </c>
      <c r="B1" s="15" t="s">
        <v>20</v>
      </c>
      <c r="C1" s="6" t="s">
        <v>1</v>
      </c>
      <c r="D1" s="15" t="s">
        <v>20</v>
      </c>
      <c r="E1" s="7" t="s">
        <v>21</v>
      </c>
      <c r="F1" s="15" t="s">
        <v>20</v>
      </c>
      <c r="G1" s="7" t="s">
        <v>22</v>
      </c>
      <c r="H1" s="15" t="s">
        <v>20</v>
      </c>
      <c r="I1" s="7" t="s">
        <v>23</v>
      </c>
      <c r="J1" s="15" t="s">
        <v>20</v>
      </c>
      <c r="K1" s="7" t="s">
        <v>24</v>
      </c>
      <c r="L1" s="15" t="s">
        <v>20</v>
      </c>
      <c r="M1" s="7" t="s">
        <v>25</v>
      </c>
      <c r="N1" s="15" t="s">
        <v>20</v>
      </c>
      <c r="O1" s="11" t="s">
        <v>5</v>
      </c>
      <c r="P1" s="15" t="s">
        <v>20</v>
      </c>
      <c r="Q1" s="11" t="s">
        <v>26</v>
      </c>
      <c r="R1" s="15" t="s">
        <v>20</v>
      </c>
      <c r="S1" s="11" t="s">
        <v>12</v>
      </c>
      <c r="T1" s="15" t="s">
        <v>20</v>
      </c>
      <c r="U1" s="11" t="s">
        <v>14</v>
      </c>
      <c r="V1" s="15" t="s">
        <v>20</v>
      </c>
      <c r="W1" s="11" t="s">
        <v>16</v>
      </c>
      <c r="X1" s="15" t="s">
        <v>20</v>
      </c>
      <c r="Y1" s="11" t="s">
        <v>27</v>
      </c>
      <c r="Z1" s="15" t="s">
        <v>20</v>
      </c>
      <c r="AA1" s="11" t="s">
        <v>8</v>
      </c>
      <c r="AB1" s="15" t="s">
        <v>20</v>
      </c>
      <c r="AC1" s="11" t="s">
        <v>19</v>
      </c>
      <c r="AD1" s="15" t="s">
        <v>20</v>
      </c>
    </row>
    <row r="2" spans="1:30" ht="13.5" thickTop="1">
      <c r="A2" s="5">
        <v>1</v>
      </c>
      <c r="B2" s="16">
        <v>25</v>
      </c>
      <c r="C2" s="5">
        <v>0</v>
      </c>
      <c r="D2" s="16">
        <v>25</v>
      </c>
      <c r="E2" s="8">
        <v>0</v>
      </c>
      <c r="F2" s="16">
        <v>25</v>
      </c>
      <c r="G2" s="8">
        <v>0</v>
      </c>
      <c r="H2" s="16">
        <v>25</v>
      </c>
      <c r="I2" s="8">
        <v>0</v>
      </c>
      <c r="J2" s="16">
        <v>25</v>
      </c>
      <c r="K2" s="8">
        <v>0</v>
      </c>
      <c r="L2" s="16">
        <v>25</v>
      </c>
      <c r="M2" s="8">
        <v>0</v>
      </c>
      <c r="N2" s="16">
        <v>25</v>
      </c>
      <c r="O2" s="14">
        <v>0</v>
      </c>
      <c r="P2" s="16">
        <v>1</v>
      </c>
      <c r="Q2" s="14">
        <v>0</v>
      </c>
      <c r="R2" s="16">
        <v>1</v>
      </c>
      <c r="S2" s="14">
        <v>0</v>
      </c>
      <c r="T2" s="16">
        <v>1</v>
      </c>
      <c r="U2" s="14">
        <v>0</v>
      </c>
      <c r="V2" s="16">
        <v>1</v>
      </c>
      <c r="W2" s="14">
        <v>0</v>
      </c>
      <c r="X2" s="16">
        <v>1</v>
      </c>
      <c r="Y2" s="14">
        <v>0</v>
      </c>
      <c r="Z2" s="16">
        <v>1</v>
      </c>
      <c r="AA2" s="14">
        <v>0</v>
      </c>
      <c r="AB2" s="16">
        <v>1</v>
      </c>
      <c r="AC2" s="14">
        <v>0</v>
      </c>
      <c r="AD2" s="16">
        <v>1</v>
      </c>
    </row>
    <row r="3" spans="1:30">
      <c r="A3" s="4">
        <v>76</v>
      </c>
      <c r="B3" s="17">
        <v>25</v>
      </c>
      <c r="C3" s="4">
        <v>81</v>
      </c>
      <c r="D3" s="17">
        <v>25</v>
      </c>
      <c r="E3" s="9">
        <v>1200</v>
      </c>
      <c r="F3" s="17">
        <v>25</v>
      </c>
      <c r="G3" s="9">
        <v>1400</v>
      </c>
      <c r="H3" s="17">
        <v>25</v>
      </c>
      <c r="I3" s="9">
        <v>2000</v>
      </c>
      <c r="J3" s="17">
        <v>25</v>
      </c>
      <c r="K3" s="9">
        <v>2500</v>
      </c>
      <c r="L3" s="17">
        <v>25</v>
      </c>
      <c r="M3" s="9">
        <v>2350</v>
      </c>
      <c r="N3" s="17">
        <v>25</v>
      </c>
      <c r="O3" s="13">
        <v>100</v>
      </c>
      <c r="P3" s="17">
        <v>2</v>
      </c>
      <c r="Q3" s="13">
        <v>240</v>
      </c>
      <c r="R3" s="17">
        <v>2</v>
      </c>
      <c r="S3" s="13">
        <v>70</v>
      </c>
      <c r="T3" s="17">
        <v>2</v>
      </c>
      <c r="U3" s="13"/>
      <c r="V3" s="17">
        <v>2</v>
      </c>
      <c r="W3" s="13">
        <v>140</v>
      </c>
      <c r="X3" s="17">
        <v>2</v>
      </c>
      <c r="Y3" s="13">
        <v>100</v>
      </c>
      <c r="Z3" s="17">
        <v>2</v>
      </c>
      <c r="AA3" s="13">
        <v>200</v>
      </c>
      <c r="AB3" s="17">
        <v>2</v>
      </c>
      <c r="AC3" s="13"/>
      <c r="AD3" s="17">
        <v>2</v>
      </c>
    </row>
    <row r="4" spans="1:30">
      <c r="A4" s="4">
        <v>77</v>
      </c>
      <c r="B4" s="17">
        <v>24</v>
      </c>
      <c r="C4" s="4">
        <v>82</v>
      </c>
      <c r="D4" s="17">
        <v>24</v>
      </c>
      <c r="E4" s="9">
        <v>1210</v>
      </c>
      <c r="F4" s="17">
        <v>24</v>
      </c>
      <c r="G4" s="9">
        <v>1410</v>
      </c>
      <c r="H4" s="17">
        <v>24</v>
      </c>
      <c r="I4" s="9">
        <v>2001</v>
      </c>
      <c r="J4" s="17">
        <v>24</v>
      </c>
      <c r="K4" s="9">
        <v>2501</v>
      </c>
      <c r="L4" s="17">
        <v>24</v>
      </c>
      <c r="M4" s="9">
        <v>3251</v>
      </c>
      <c r="N4" s="17">
        <v>24</v>
      </c>
      <c r="O4" s="13">
        <v>110</v>
      </c>
      <c r="P4" s="17">
        <v>3</v>
      </c>
      <c r="Q4" s="13">
        <v>250</v>
      </c>
      <c r="R4" s="17">
        <v>3</v>
      </c>
      <c r="S4" s="13"/>
      <c r="T4" s="17">
        <v>3</v>
      </c>
      <c r="U4" s="13"/>
      <c r="V4" s="17">
        <v>3</v>
      </c>
      <c r="W4" s="13">
        <v>170</v>
      </c>
      <c r="X4" s="17">
        <v>3</v>
      </c>
      <c r="Y4" s="13">
        <v>200</v>
      </c>
      <c r="Z4" s="17">
        <v>3</v>
      </c>
      <c r="AA4" s="13">
        <v>300</v>
      </c>
      <c r="AB4" s="17">
        <v>3</v>
      </c>
      <c r="AC4" s="13"/>
      <c r="AD4" s="17">
        <v>3</v>
      </c>
    </row>
    <row r="5" spans="1:30">
      <c r="A5" s="4">
        <v>78</v>
      </c>
      <c r="B5" s="17">
        <v>23</v>
      </c>
      <c r="C5" s="4">
        <v>83</v>
      </c>
      <c r="D5" s="17">
        <v>23</v>
      </c>
      <c r="E5" s="9">
        <v>1220</v>
      </c>
      <c r="F5" s="17">
        <v>24</v>
      </c>
      <c r="G5" s="9">
        <v>1420</v>
      </c>
      <c r="H5" s="17">
        <v>24</v>
      </c>
      <c r="I5" s="9">
        <v>2010</v>
      </c>
      <c r="J5" s="17">
        <v>24</v>
      </c>
      <c r="K5" s="9">
        <v>2540</v>
      </c>
      <c r="L5" s="17">
        <v>24</v>
      </c>
      <c r="M5" s="9">
        <v>3300</v>
      </c>
      <c r="N5" s="17">
        <v>24</v>
      </c>
      <c r="O5" s="13">
        <v>120</v>
      </c>
      <c r="P5" s="17">
        <v>4</v>
      </c>
      <c r="Q5" s="13">
        <v>260</v>
      </c>
      <c r="R5" s="17">
        <v>4</v>
      </c>
      <c r="S5" s="13"/>
      <c r="T5" s="17">
        <v>4</v>
      </c>
      <c r="U5" s="13"/>
      <c r="V5" s="17">
        <v>4</v>
      </c>
      <c r="W5" s="13">
        <v>200</v>
      </c>
      <c r="X5" s="17">
        <v>4</v>
      </c>
      <c r="Y5" s="13">
        <v>300</v>
      </c>
      <c r="Z5" s="17">
        <v>4</v>
      </c>
      <c r="AA5" s="13">
        <v>400</v>
      </c>
      <c r="AB5" s="17">
        <v>4</v>
      </c>
      <c r="AC5" s="13"/>
      <c r="AD5" s="17">
        <v>4</v>
      </c>
    </row>
    <row r="6" spans="1:30">
      <c r="A6" s="4">
        <v>79</v>
      </c>
      <c r="B6" s="17">
        <v>22</v>
      </c>
      <c r="C6" s="4">
        <v>84</v>
      </c>
      <c r="D6" s="17">
        <v>22</v>
      </c>
      <c r="E6" s="9">
        <v>1230</v>
      </c>
      <c r="F6" s="17">
        <v>23</v>
      </c>
      <c r="G6" s="9">
        <v>1430</v>
      </c>
      <c r="H6" s="17">
        <v>23</v>
      </c>
      <c r="I6" s="9">
        <v>2011</v>
      </c>
      <c r="J6" s="17">
        <v>23</v>
      </c>
      <c r="K6" s="9">
        <v>2541</v>
      </c>
      <c r="L6" s="17">
        <v>23</v>
      </c>
      <c r="M6" s="9">
        <v>3301</v>
      </c>
      <c r="N6" s="17">
        <v>23</v>
      </c>
      <c r="O6" s="13">
        <v>130</v>
      </c>
      <c r="P6" s="17">
        <v>5</v>
      </c>
      <c r="Q6" s="13">
        <v>280</v>
      </c>
      <c r="R6" s="17">
        <v>5</v>
      </c>
      <c r="S6" s="13">
        <v>75</v>
      </c>
      <c r="T6" s="17">
        <v>5</v>
      </c>
      <c r="U6" s="13"/>
      <c r="V6" s="17">
        <v>5</v>
      </c>
      <c r="W6" s="13">
        <v>230</v>
      </c>
      <c r="X6" s="17">
        <v>5</v>
      </c>
      <c r="Y6" s="13">
        <v>400</v>
      </c>
      <c r="Z6" s="17">
        <v>5</v>
      </c>
      <c r="AA6" s="13">
        <v>500</v>
      </c>
      <c r="AB6" s="17">
        <v>5</v>
      </c>
      <c r="AC6" s="13"/>
      <c r="AD6" s="17">
        <v>5</v>
      </c>
    </row>
    <row r="7" spans="1:30">
      <c r="A7" s="4">
        <v>80</v>
      </c>
      <c r="B7" s="17">
        <v>21</v>
      </c>
      <c r="C7" s="4">
        <v>85</v>
      </c>
      <c r="D7" s="17">
        <v>22</v>
      </c>
      <c r="E7" s="9">
        <v>1240</v>
      </c>
      <c r="F7" s="17">
        <v>23</v>
      </c>
      <c r="G7" s="9">
        <v>1440</v>
      </c>
      <c r="H7" s="17">
        <v>23</v>
      </c>
      <c r="I7" s="9">
        <v>2020</v>
      </c>
      <c r="J7" s="17">
        <v>23</v>
      </c>
      <c r="K7" s="9">
        <v>2580</v>
      </c>
      <c r="L7" s="17">
        <v>23</v>
      </c>
      <c r="M7" s="9">
        <v>3350</v>
      </c>
      <c r="N7" s="17">
        <v>23</v>
      </c>
      <c r="O7" s="13">
        <v>140</v>
      </c>
      <c r="P7" s="17">
        <v>6</v>
      </c>
      <c r="Q7" s="13">
        <v>300</v>
      </c>
      <c r="R7" s="17">
        <v>6</v>
      </c>
      <c r="S7" s="13"/>
      <c r="T7" s="17">
        <v>6</v>
      </c>
      <c r="U7" s="13"/>
      <c r="V7" s="17">
        <v>6</v>
      </c>
      <c r="W7" s="13">
        <v>260</v>
      </c>
      <c r="X7" s="17">
        <v>6</v>
      </c>
      <c r="Y7" s="13">
        <v>500</v>
      </c>
      <c r="Z7" s="17">
        <v>6</v>
      </c>
      <c r="AA7" s="13">
        <v>600</v>
      </c>
      <c r="AB7" s="17">
        <v>6</v>
      </c>
      <c r="AC7" s="13"/>
      <c r="AD7" s="17">
        <v>6</v>
      </c>
    </row>
    <row r="8" spans="1:30">
      <c r="A8" s="4">
        <v>81</v>
      </c>
      <c r="B8" s="17">
        <v>20</v>
      </c>
      <c r="C8" s="4">
        <v>86</v>
      </c>
      <c r="D8" s="17">
        <v>21</v>
      </c>
      <c r="E8" s="9">
        <v>1250</v>
      </c>
      <c r="F8" s="17">
        <v>22</v>
      </c>
      <c r="G8" s="9">
        <v>1450</v>
      </c>
      <c r="H8" s="17">
        <v>22</v>
      </c>
      <c r="I8" s="9">
        <v>2021</v>
      </c>
      <c r="J8" s="17">
        <v>22</v>
      </c>
      <c r="K8" s="9">
        <v>3581</v>
      </c>
      <c r="L8" s="17">
        <v>22</v>
      </c>
      <c r="M8" s="9">
        <v>3351</v>
      </c>
      <c r="N8" s="17">
        <v>22</v>
      </c>
      <c r="O8" s="13">
        <v>150</v>
      </c>
      <c r="P8" s="17">
        <v>7</v>
      </c>
      <c r="Q8" s="13">
        <v>320</v>
      </c>
      <c r="R8" s="17">
        <v>7</v>
      </c>
      <c r="S8" s="13"/>
      <c r="T8" s="17">
        <v>7</v>
      </c>
      <c r="U8" s="13"/>
      <c r="V8" s="17">
        <v>7</v>
      </c>
      <c r="W8" s="13">
        <v>290</v>
      </c>
      <c r="X8" s="17">
        <v>7</v>
      </c>
      <c r="Y8" s="13">
        <v>550</v>
      </c>
      <c r="Z8" s="17">
        <v>7</v>
      </c>
      <c r="AA8" s="13">
        <v>700</v>
      </c>
      <c r="AB8" s="17">
        <v>7</v>
      </c>
      <c r="AC8" s="13"/>
      <c r="AD8" s="17">
        <v>7</v>
      </c>
    </row>
    <row r="9" spans="1:30">
      <c r="A9" s="4">
        <v>82</v>
      </c>
      <c r="B9" s="17">
        <v>20</v>
      </c>
      <c r="C9" s="4">
        <v>87</v>
      </c>
      <c r="D9" s="17">
        <v>21</v>
      </c>
      <c r="E9" s="9">
        <v>1260</v>
      </c>
      <c r="F9" s="17">
        <v>22</v>
      </c>
      <c r="G9" s="9">
        <v>1460</v>
      </c>
      <c r="H9" s="17">
        <v>22</v>
      </c>
      <c r="I9" s="9">
        <v>2040</v>
      </c>
      <c r="J9" s="17">
        <v>22</v>
      </c>
      <c r="K9" s="9">
        <v>3020</v>
      </c>
      <c r="L9" s="17">
        <v>22</v>
      </c>
      <c r="M9" s="9">
        <v>3400</v>
      </c>
      <c r="N9" s="17">
        <v>22</v>
      </c>
      <c r="O9" s="13">
        <v>160</v>
      </c>
      <c r="P9" s="17">
        <v>8</v>
      </c>
      <c r="Q9" s="13">
        <v>340</v>
      </c>
      <c r="R9" s="17">
        <v>8</v>
      </c>
      <c r="S9" s="13">
        <v>80</v>
      </c>
      <c r="T9" s="17">
        <v>8</v>
      </c>
      <c r="U9" s="13"/>
      <c r="V9" s="17">
        <v>8</v>
      </c>
      <c r="W9" s="13">
        <v>320</v>
      </c>
      <c r="X9" s="17">
        <v>8</v>
      </c>
      <c r="Y9" s="13">
        <v>600</v>
      </c>
      <c r="Z9" s="17">
        <v>8</v>
      </c>
      <c r="AA9" s="13">
        <v>800</v>
      </c>
      <c r="AB9" s="17">
        <v>8</v>
      </c>
      <c r="AC9" s="13"/>
      <c r="AD9" s="17">
        <v>8</v>
      </c>
    </row>
    <row r="10" spans="1:30">
      <c r="A10" s="4">
        <v>83</v>
      </c>
      <c r="B10" s="17">
        <v>19</v>
      </c>
      <c r="C10" s="4">
        <v>88</v>
      </c>
      <c r="D10" s="17">
        <v>21</v>
      </c>
      <c r="E10" s="9">
        <v>1270</v>
      </c>
      <c r="F10" s="17">
        <v>21</v>
      </c>
      <c r="G10" s="9">
        <v>1470</v>
      </c>
      <c r="H10" s="17">
        <v>21</v>
      </c>
      <c r="I10" s="9">
        <v>2041</v>
      </c>
      <c r="J10" s="17">
        <v>21</v>
      </c>
      <c r="K10" s="9">
        <v>3021</v>
      </c>
      <c r="L10" s="17">
        <v>21</v>
      </c>
      <c r="M10" s="9">
        <v>3401</v>
      </c>
      <c r="N10" s="17">
        <v>21</v>
      </c>
      <c r="O10" s="13">
        <v>170</v>
      </c>
      <c r="P10" s="17">
        <v>9</v>
      </c>
      <c r="Q10" s="13">
        <v>360</v>
      </c>
      <c r="R10" s="17">
        <v>9</v>
      </c>
      <c r="S10" s="13"/>
      <c r="T10" s="17">
        <v>9</v>
      </c>
      <c r="U10" s="13"/>
      <c r="V10" s="17">
        <v>9</v>
      </c>
      <c r="W10" s="13">
        <v>350</v>
      </c>
      <c r="X10" s="17">
        <v>9</v>
      </c>
      <c r="Y10" s="13">
        <v>650</v>
      </c>
      <c r="Z10" s="17">
        <v>9</v>
      </c>
      <c r="AA10" s="13">
        <v>900</v>
      </c>
      <c r="AB10" s="17">
        <v>9</v>
      </c>
      <c r="AC10" s="13"/>
      <c r="AD10" s="17">
        <v>9</v>
      </c>
    </row>
    <row r="11" spans="1:30">
      <c r="A11" s="4">
        <v>84</v>
      </c>
      <c r="B11" s="17">
        <v>19</v>
      </c>
      <c r="C11" s="4">
        <v>89</v>
      </c>
      <c r="D11" s="17">
        <v>20</v>
      </c>
      <c r="E11" s="9">
        <v>1280</v>
      </c>
      <c r="F11" s="17">
        <v>21</v>
      </c>
      <c r="G11" s="9">
        <v>1480</v>
      </c>
      <c r="H11" s="17">
        <v>21</v>
      </c>
      <c r="I11" s="9">
        <v>2060</v>
      </c>
      <c r="J11" s="17">
        <v>21</v>
      </c>
      <c r="K11" s="9">
        <v>3060</v>
      </c>
      <c r="L11" s="17">
        <v>21</v>
      </c>
      <c r="M11" s="9">
        <v>3450</v>
      </c>
      <c r="N11" s="17">
        <v>21</v>
      </c>
      <c r="O11" s="13">
        <v>180</v>
      </c>
      <c r="P11" s="17">
        <v>10</v>
      </c>
      <c r="Q11" s="13">
        <v>380</v>
      </c>
      <c r="R11" s="17">
        <v>10</v>
      </c>
      <c r="S11" s="13"/>
      <c r="T11" s="17">
        <v>10</v>
      </c>
      <c r="U11" s="13"/>
      <c r="V11" s="17">
        <v>10</v>
      </c>
      <c r="W11" s="13">
        <v>380</v>
      </c>
      <c r="X11" s="17">
        <v>10</v>
      </c>
      <c r="Y11" s="13">
        <v>700</v>
      </c>
      <c r="Z11" s="17">
        <v>10</v>
      </c>
      <c r="AA11" s="13">
        <v>1000</v>
      </c>
      <c r="AB11" s="17">
        <v>10</v>
      </c>
      <c r="AC11" s="13"/>
      <c r="AD11" s="17">
        <v>10</v>
      </c>
    </row>
    <row r="12" spans="1:30">
      <c r="A12" s="4">
        <v>85</v>
      </c>
      <c r="B12" s="17">
        <v>18</v>
      </c>
      <c r="C12" s="4">
        <v>90</v>
      </c>
      <c r="D12" s="17">
        <v>20</v>
      </c>
      <c r="E12" s="9">
        <v>1290</v>
      </c>
      <c r="F12" s="17">
        <v>20</v>
      </c>
      <c r="G12" s="9">
        <v>1490</v>
      </c>
      <c r="H12" s="17">
        <v>20</v>
      </c>
      <c r="I12" s="9">
        <v>2061</v>
      </c>
      <c r="J12" s="17">
        <v>20</v>
      </c>
      <c r="K12" s="9">
        <v>3061</v>
      </c>
      <c r="L12" s="17">
        <v>20</v>
      </c>
      <c r="M12" s="9">
        <v>3451</v>
      </c>
      <c r="N12" s="17">
        <v>20</v>
      </c>
      <c r="O12" s="13">
        <v>190</v>
      </c>
      <c r="P12" s="17">
        <v>11</v>
      </c>
      <c r="Q12" s="13">
        <v>400</v>
      </c>
      <c r="R12" s="17">
        <v>11</v>
      </c>
      <c r="S12" s="13">
        <v>85</v>
      </c>
      <c r="T12" s="17">
        <v>11</v>
      </c>
      <c r="U12" s="13"/>
      <c r="V12" s="17">
        <v>11</v>
      </c>
      <c r="W12" s="13">
        <v>410</v>
      </c>
      <c r="X12" s="17">
        <v>11</v>
      </c>
      <c r="Y12" s="13">
        <v>800</v>
      </c>
      <c r="Z12" s="17">
        <v>11</v>
      </c>
      <c r="AA12" s="13">
        <v>1100</v>
      </c>
      <c r="AB12" s="17">
        <v>11</v>
      </c>
      <c r="AC12" s="13"/>
      <c r="AD12" s="17">
        <v>11</v>
      </c>
    </row>
    <row r="13" spans="1:30">
      <c r="A13" s="4">
        <v>86</v>
      </c>
      <c r="B13" s="17">
        <v>18</v>
      </c>
      <c r="C13" s="4">
        <v>91</v>
      </c>
      <c r="D13" s="17">
        <v>20</v>
      </c>
      <c r="E13" s="9">
        <v>1300</v>
      </c>
      <c r="F13" s="17">
        <v>20</v>
      </c>
      <c r="G13" s="9">
        <v>1500</v>
      </c>
      <c r="H13" s="17">
        <v>20</v>
      </c>
      <c r="I13" s="9">
        <v>2080</v>
      </c>
      <c r="J13" s="17">
        <v>20</v>
      </c>
      <c r="K13" s="9">
        <v>3100</v>
      </c>
      <c r="L13" s="17">
        <v>20</v>
      </c>
      <c r="M13" s="9">
        <v>3500</v>
      </c>
      <c r="N13" s="17">
        <v>20</v>
      </c>
      <c r="O13" s="13">
        <v>200</v>
      </c>
      <c r="P13" s="17">
        <v>12</v>
      </c>
      <c r="Q13" s="13">
        <v>420</v>
      </c>
      <c r="R13" s="17">
        <v>12</v>
      </c>
      <c r="S13" s="13"/>
      <c r="T13" s="17">
        <v>12</v>
      </c>
      <c r="U13" s="13"/>
      <c r="V13" s="17">
        <v>12</v>
      </c>
      <c r="W13" s="13">
        <v>440</v>
      </c>
      <c r="X13" s="17">
        <v>12</v>
      </c>
      <c r="Y13" s="13">
        <v>900</v>
      </c>
      <c r="Z13" s="17">
        <v>12</v>
      </c>
      <c r="AA13" s="13">
        <v>1200</v>
      </c>
      <c r="AB13" s="17">
        <v>12</v>
      </c>
      <c r="AC13" s="13"/>
      <c r="AD13" s="17">
        <v>12</v>
      </c>
    </row>
    <row r="14" spans="1:30">
      <c r="A14" s="4">
        <v>87</v>
      </c>
      <c r="B14" s="17">
        <v>18</v>
      </c>
      <c r="C14" s="4">
        <v>92</v>
      </c>
      <c r="D14" s="17">
        <v>19</v>
      </c>
      <c r="E14" s="9">
        <v>1310</v>
      </c>
      <c r="F14" s="17">
        <v>19</v>
      </c>
      <c r="G14" s="9">
        <v>1510</v>
      </c>
      <c r="H14" s="17">
        <v>19</v>
      </c>
      <c r="I14" s="9">
        <v>2081</v>
      </c>
      <c r="J14" s="17">
        <v>19</v>
      </c>
      <c r="K14" s="9">
        <v>3101</v>
      </c>
      <c r="L14" s="17">
        <v>19</v>
      </c>
      <c r="M14" s="9">
        <v>3501</v>
      </c>
      <c r="N14" s="17">
        <v>19</v>
      </c>
      <c r="O14" s="13">
        <v>210</v>
      </c>
      <c r="P14" s="17">
        <v>13</v>
      </c>
      <c r="Q14" s="13">
        <v>440</v>
      </c>
      <c r="R14" s="17">
        <v>13</v>
      </c>
      <c r="S14" s="13"/>
      <c r="T14" s="17">
        <v>13</v>
      </c>
      <c r="U14" s="13"/>
      <c r="V14" s="17">
        <v>13</v>
      </c>
      <c r="W14" s="13">
        <v>470</v>
      </c>
      <c r="X14" s="17">
        <v>13</v>
      </c>
      <c r="Y14" s="13">
        <v>1000</v>
      </c>
      <c r="Z14" s="17">
        <v>13</v>
      </c>
      <c r="AA14" s="13">
        <v>1300</v>
      </c>
      <c r="AB14" s="17">
        <v>13</v>
      </c>
      <c r="AC14" s="13"/>
      <c r="AD14" s="17">
        <v>13</v>
      </c>
    </row>
    <row r="15" spans="1:30">
      <c r="A15" s="4">
        <v>88</v>
      </c>
      <c r="B15" s="17">
        <v>17</v>
      </c>
      <c r="C15" s="4">
        <v>93</v>
      </c>
      <c r="D15" s="17">
        <v>19</v>
      </c>
      <c r="E15" s="9">
        <v>1320</v>
      </c>
      <c r="F15" s="17">
        <v>19</v>
      </c>
      <c r="G15" s="9">
        <v>1520</v>
      </c>
      <c r="H15" s="17">
        <v>19</v>
      </c>
      <c r="I15" s="9">
        <v>2110</v>
      </c>
      <c r="J15" s="17">
        <v>19</v>
      </c>
      <c r="K15" s="9">
        <v>3150</v>
      </c>
      <c r="L15" s="17">
        <v>19</v>
      </c>
      <c r="M15" s="9">
        <v>3550</v>
      </c>
      <c r="N15" s="17">
        <v>19</v>
      </c>
      <c r="O15" s="13">
        <v>220</v>
      </c>
      <c r="P15" s="17">
        <v>14</v>
      </c>
      <c r="Q15" s="13">
        <v>460</v>
      </c>
      <c r="R15" s="17">
        <v>14</v>
      </c>
      <c r="S15" s="13">
        <v>90</v>
      </c>
      <c r="T15" s="17">
        <v>14</v>
      </c>
      <c r="U15" s="13"/>
      <c r="V15" s="17">
        <v>14</v>
      </c>
      <c r="W15" s="13">
        <v>500</v>
      </c>
      <c r="X15" s="17">
        <v>14</v>
      </c>
      <c r="Y15" s="13">
        <v>1100</v>
      </c>
      <c r="Z15" s="17">
        <v>14</v>
      </c>
      <c r="AA15" s="13">
        <v>1400</v>
      </c>
      <c r="AB15" s="17">
        <v>14</v>
      </c>
      <c r="AC15" s="13"/>
      <c r="AD15" s="17">
        <v>14</v>
      </c>
    </row>
    <row r="16" spans="1:30">
      <c r="A16" s="4">
        <v>89</v>
      </c>
      <c r="B16" s="17">
        <v>17</v>
      </c>
      <c r="C16" s="4">
        <v>94</v>
      </c>
      <c r="D16" s="17">
        <v>19</v>
      </c>
      <c r="E16" s="9">
        <v>1330</v>
      </c>
      <c r="F16" s="17">
        <v>18</v>
      </c>
      <c r="G16" s="9">
        <v>1530</v>
      </c>
      <c r="H16" s="17">
        <v>18</v>
      </c>
      <c r="I16" s="9">
        <v>2111</v>
      </c>
      <c r="J16" s="17">
        <v>18</v>
      </c>
      <c r="K16" s="9">
        <v>3151</v>
      </c>
      <c r="L16" s="17">
        <v>18</v>
      </c>
      <c r="M16" s="9">
        <v>3551</v>
      </c>
      <c r="N16" s="17">
        <v>18</v>
      </c>
      <c r="O16" s="13">
        <v>230</v>
      </c>
      <c r="P16" s="17">
        <v>15</v>
      </c>
      <c r="Q16" s="13">
        <v>480</v>
      </c>
      <c r="R16" s="17">
        <v>15</v>
      </c>
      <c r="S16" s="13"/>
      <c r="T16" s="17">
        <v>15</v>
      </c>
      <c r="U16" s="13"/>
      <c r="V16" s="17">
        <v>15</v>
      </c>
      <c r="W16" s="13">
        <v>530</v>
      </c>
      <c r="X16" s="17">
        <v>15</v>
      </c>
      <c r="Y16" s="13">
        <v>1200</v>
      </c>
      <c r="Z16" s="17">
        <v>15</v>
      </c>
      <c r="AA16" s="13">
        <v>1500</v>
      </c>
      <c r="AB16" s="17">
        <v>15</v>
      </c>
      <c r="AC16" s="13"/>
      <c r="AD16" s="17">
        <v>15</v>
      </c>
    </row>
    <row r="17" spans="1:30">
      <c r="A17" s="4">
        <v>90</v>
      </c>
      <c r="B17" s="17">
        <v>17</v>
      </c>
      <c r="C17" s="4">
        <v>95</v>
      </c>
      <c r="D17" s="17">
        <v>18</v>
      </c>
      <c r="E17" s="9">
        <v>1340</v>
      </c>
      <c r="F17" s="17">
        <v>18</v>
      </c>
      <c r="G17" s="9">
        <v>1540</v>
      </c>
      <c r="H17" s="17">
        <v>18</v>
      </c>
      <c r="I17" s="9">
        <v>2150</v>
      </c>
      <c r="J17" s="17">
        <v>18</v>
      </c>
      <c r="K17" s="9">
        <v>3200</v>
      </c>
      <c r="L17" s="17">
        <v>18</v>
      </c>
      <c r="M17" s="9">
        <v>4000</v>
      </c>
      <c r="N17" s="17">
        <v>18</v>
      </c>
      <c r="O17" s="13">
        <v>240</v>
      </c>
      <c r="P17" s="17">
        <v>16</v>
      </c>
      <c r="Q17" s="13">
        <v>500</v>
      </c>
      <c r="R17" s="17">
        <v>16</v>
      </c>
      <c r="S17" s="13">
        <v>95</v>
      </c>
      <c r="T17" s="17">
        <v>16</v>
      </c>
      <c r="U17" s="13"/>
      <c r="V17" s="17">
        <v>16</v>
      </c>
      <c r="W17" s="13">
        <v>560</v>
      </c>
      <c r="X17" s="17">
        <v>16</v>
      </c>
      <c r="Y17" s="13">
        <v>1300</v>
      </c>
      <c r="Z17" s="17">
        <v>16</v>
      </c>
      <c r="AA17" s="13">
        <v>1600</v>
      </c>
      <c r="AB17" s="17">
        <v>16</v>
      </c>
      <c r="AC17" s="13"/>
      <c r="AD17" s="17">
        <v>16</v>
      </c>
    </row>
    <row r="18" spans="1:30">
      <c r="A18" s="4">
        <v>91</v>
      </c>
      <c r="B18" s="17">
        <v>16</v>
      </c>
      <c r="C18" s="4">
        <v>96</v>
      </c>
      <c r="D18" s="17">
        <v>18</v>
      </c>
      <c r="E18" s="9">
        <v>1350</v>
      </c>
      <c r="F18" s="17">
        <v>17</v>
      </c>
      <c r="G18" s="9">
        <v>1550</v>
      </c>
      <c r="H18" s="17">
        <v>17</v>
      </c>
      <c r="I18" s="9">
        <v>2151</v>
      </c>
      <c r="J18" s="17">
        <v>17</v>
      </c>
      <c r="K18" s="9">
        <v>3201</v>
      </c>
      <c r="L18" s="17">
        <v>17</v>
      </c>
      <c r="M18" s="9">
        <v>4001</v>
      </c>
      <c r="N18" s="17">
        <v>17</v>
      </c>
      <c r="O18" s="13">
        <v>260</v>
      </c>
      <c r="P18" s="17">
        <v>17</v>
      </c>
      <c r="Q18" s="13">
        <v>520</v>
      </c>
      <c r="R18" s="17">
        <v>17</v>
      </c>
      <c r="S18" s="13"/>
      <c r="T18" s="17">
        <v>17</v>
      </c>
      <c r="U18" s="13"/>
      <c r="V18" s="17">
        <v>17</v>
      </c>
      <c r="W18" s="13">
        <v>580</v>
      </c>
      <c r="X18" s="17">
        <v>17</v>
      </c>
      <c r="Y18" s="13">
        <v>1400</v>
      </c>
      <c r="Z18" s="17">
        <v>17</v>
      </c>
      <c r="AA18" s="13">
        <v>1700</v>
      </c>
      <c r="AB18" s="17">
        <v>17</v>
      </c>
      <c r="AC18" s="13"/>
      <c r="AD18" s="17">
        <v>17</v>
      </c>
    </row>
    <row r="19" spans="1:30">
      <c r="A19" s="4">
        <v>92</v>
      </c>
      <c r="B19" s="17">
        <v>16</v>
      </c>
      <c r="C19" s="4">
        <v>97</v>
      </c>
      <c r="D19" s="17">
        <v>18</v>
      </c>
      <c r="E19" s="9">
        <v>1360</v>
      </c>
      <c r="F19" s="17">
        <v>17</v>
      </c>
      <c r="G19" s="9">
        <v>1560</v>
      </c>
      <c r="H19" s="17">
        <v>17</v>
      </c>
      <c r="I19" s="9">
        <v>2200</v>
      </c>
      <c r="J19" s="17">
        <v>17</v>
      </c>
      <c r="K19" s="9">
        <v>3270</v>
      </c>
      <c r="L19" s="17">
        <v>17</v>
      </c>
      <c r="M19" s="9">
        <v>4080</v>
      </c>
      <c r="N19" s="17">
        <v>17</v>
      </c>
      <c r="O19" s="13">
        <v>280</v>
      </c>
      <c r="P19" s="17">
        <v>18</v>
      </c>
      <c r="Q19" s="13">
        <v>540</v>
      </c>
      <c r="R19" s="17">
        <v>18</v>
      </c>
      <c r="S19" s="13">
        <v>100</v>
      </c>
      <c r="T19" s="17">
        <v>18</v>
      </c>
      <c r="U19" s="13"/>
      <c r="V19" s="17">
        <v>18</v>
      </c>
      <c r="W19" s="13">
        <v>620</v>
      </c>
      <c r="X19" s="17">
        <v>18</v>
      </c>
      <c r="Y19" s="13">
        <v>1600</v>
      </c>
      <c r="Z19" s="17">
        <v>18</v>
      </c>
      <c r="AA19" s="13">
        <v>1800</v>
      </c>
      <c r="AB19" s="17">
        <v>18</v>
      </c>
      <c r="AC19" s="13"/>
      <c r="AD19" s="17">
        <v>18</v>
      </c>
    </row>
    <row r="20" spans="1:30">
      <c r="A20" s="4">
        <v>93</v>
      </c>
      <c r="B20" s="17">
        <v>16</v>
      </c>
      <c r="C20" s="4">
        <v>98</v>
      </c>
      <c r="D20" s="17">
        <v>17</v>
      </c>
      <c r="E20" s="9">
        <v>1370</v>
      </c>
      <c r="F20" s="17">
        <v>16</v>
      </c>
      <c r="G20" s="9">
        <v>1570</v>
      </c>
      <c r="H20" s="17">
        <v>16</v>
      </c>
      <c r="I20" s="9">
        <v>201</v>
      </c>
      <c r="J20" s="17">
        <v>16</v>
      </c>
      <c r="K20" s="9">
        <v>3271</v>
      </c>
      <c r="L20" s="17">
        <v>16</v>
      </c>
      <c r="M20" s="9">
        <v>4081</v>
      </c>
      <c r="N20" s="17">
        <v>16</v>
      </c>
      <c r="O20" s="13">
        <v>300</v>
      </c>
      <c r="P20" s="17">
        <v>19</v>
      </c>
      <c r="Q20" s="13">
        <v>560</v>
      </c>
      <c r="R20" s="17">
        <v>19</v>
      </c>
      <c r="S20" s="13"/>
      <c r="T20" s="17">
        <v>19</v>
      </c>
      <c r="U20" s="13"/>
      <c r="V20" s="17">
        <v>19</v>
      </c>
      <c r="W20" s="13">
        <v>660</v>
      </c>
      <c r="X20" s="17">
        <v>19</v>
      </c>
      <c r="Y20" s="13">
        <v>1800</v>
      </c>
      <c r="Z20" s="17">
        <v>19</v>
      </c>
      <c r="AA20" s="13">
        <v>1900</v>
      </c>
      <c r="AB20" s="17">
        <v>19</v>
      </c>
      <c r="AC20" s="13"/>
      <c r="AD20" s="17">
        <v>19</v>
      </c>
    </row>
    <row r="21" spans="1:30">
      <c r="A21" s="4">
        <v>94</v>
      </c>
      <c r="B21" s="17">
        <v>15</v>
      </c>
      <c r="C21" s="4">
        <v>99</v>
      </c>
      <c r="D21" s="17">
        <v>17</v>
      </c>
      <c r="E21" s="9">
        <v>1380</v>
      </c>
      <c r="F21" s="17">
        <v>16</v>
      </c>
      <c r="G21" s="9">
        <v>1580</v>
      </c>
      <c r="H21" s="17">
        <v>16</v>
      </c>
      <c r="I21" s="9">
        <v>2250</v>
      </c>
      <c r="J21" s="17">
        <v>16</v>
      </c>
      <c r="K21" s="9">
        <v>3340</v>
      </c>
      <c r="L21" s="17">
        <v>16</v>
      </c>
      <c r="M21" s="9">
        <v>4160</v>
      </c>
      <c r="N21" s="17">
        <v>16</v>
      </c>
      <c r="O21" s="13">
        <v>320</v>
      </c>
      <c r="P21" s="17">
        <v>20</v>
      </c>
      <c r="Q21" s="13">
        <v>580</v>
      </c>
      <c r="R21" s="17">
        <v>20</v>
      </c>
      <c r="S21" s="13">
        <v>105</v>
      </c>
      <c r="T21" s="17">
        <v>20</v>
      </c>
      <c r="U21" s="13"/>
      <c r="V21" s="17">
        <v>20</v>
      </c>
      <c r="W21" s="13">
        <v>700</v>
      </c>
      <c r="X21" s="17">
        <v>20</v>
      </c>
      <c r="Y21" s="13">
        <v>2000</v>
      </c>
      <c r="Z21" s="17">
        <v>20</v>
      </c>
      <c r="AA21" s="13">
        <v>2000</v>
      </c>
      <c r="AB21" s="17">
        <v>20</v>
      </c>
      <c r="AC21" s="13"/>
      <c r="AD21" s="17">
        <v>20</v>
      </c>
    </row>
    <row r="22" spans="1:30">
      <c r="A22" s="4">
        <v>95</v>
      </c>
      <c r="B22" s="17">
        <v>15</v>
      </c>
      <c r="C22" s="4">
        <v>100</v>
      </c>
      <c r="D22" s="17">
        <v>17</v>
      </c>
      <c r="E22" s="9">
        <v>1390</v>
      </c>
      <c r="F22" s="17">
        <v>15</v>
      </c>
      <c r="G22" s="9">
        <v>1590</v>
      </c>
      <c r="H22" s="17">
        <v>15</v>
      </c>
      <c r="I22" s="9">
        <v>2251</v>
      </c>
      <c r="J22" s="17">
        <v>15</v>
      </c>
      <c r="K22" s="9">
        <v>3341</v>
      </c>
      <c r="L22" s="17">
        <v>15</v>
      </c>
      <c r="M22" s="9">
        <v>4161</v>
      </c>
      <c r="N22" s="17">
        <v>15</v>
      </c>
      <c r="O22" s="13">
        <v>340</v>
      </c>
      <c r="P22" s="17">
        <v>21</v>
      </c>
      <c r="Q22" s="13">
        <v>600</v>
      </c>
      <c r="R22" s="17">
        <v>21</v>
      </c>
      <c r="S22" s="13"/>
      <c r="T22" s="17">
        <v>21</v>
      </c>
      <c r="U22" s="13"/>
      <c r="V22" s="17">
        <v>21</v>
      </c>
      <c r="W22" s="13">
        <v>750</v>
      </c>
      <c r="X22" s="17">
        <v>21</v>
      </c>
      <c r="Y22" s="13">
        <v>2300</v>
      </c>
      <c r="Z22" s="17">
        <v>21</v>
      </c>
      <c r="AA22" s="13">
        <v>2100</v>
      </c>
      <c r="AB22" s="17">
        <v>21</v>
      </c>
      <c r="AC22" s="13"/>
      <c r="AD22" s="17">
        <v>21</v>
      </c>
    </row>
    <row r="23" spans="1:30">
      <c r="A23" s="4">
        <v>96</v>
      </c>
      <c r="B23" s="17">
        <v>15</v>
      </c>
      <c r="C23" s="4">
        <v>101</v>
      </c>
      <c r="D23" s="17">
        <v>17</v>
      </c>
      <c r="E23" s="9">
        <v>1400</v>
      </c>
      <c r="F23" s="17">
        <v>15</v>
      </c>
      <c r="G23" s="9">
        <v>2000</v>
      </c>
      <c r="H23" s="17">
        <v>15</v>
      </c>
      <c r="I23" s="9">
        <v>2300</v>
      </c>
      <c r="J23" s="17">
        <v>15</v>
      </c>
      <c r="K23" s="9">
        <v>3410</v>
      </c>
      <c r="L23" s="17">
        <v>15</v>
      </c>
      <c r="M23" s="9">
        <v>4240</v>
      </c>
      <c r="N23" s="17">
        <v>15</v>
      </c>
      <c r="O23" s="13">
        <v>360</v>
      </c>
      <c r="P23" s="17">
        <v>22</v>
      </c>
      <c r="Q23" s="13">
        <v>620</v>
      </c>
      <c r="R23" s="17">
        <v>22</v>
      </c>
      <c r="S23" s="13">
        <v>110</v>
      </c>
      <c r="T23" s="17">
        <v>22</v>
      </c>
      <c r="U23" s="13"/>
      <c r="V23" s="17">
        <v>22</v>
      </c>
      <c r="W23" s="13">
        <v>800</v>
      </c>
      <c r="X23" s="17">
        <v>22</v>
      </c>
      <c r="Y23" s="13">
        <v>2600</v>
      </c>
      <c r="Z23" s="17">
        <v>22</v>
      </c>
      <c r="AA23" s="13">
        <v>2200</v>
      </c>
      <c r="AB23" s="17">
        <v>22</v>
      </c>
      <c r="AC23" s="13"/>
      <c r="AD23" s="17">
        <v>22</v>
      </c>
    </row>
    <row r="24" spans="1:30">
      <c r="A24" s="4">
        <v>97</v>
      </c>
      <c r="B24" s="17">
        <v>14</v>
      </c>
      <c r="C24" s="4">
        <v>102</v>
      </c>
      <c r="D24" s="17">
        <v>16</v>
      </c>
      <c r="E24" s="9">
        <v>1410</v>
      </c>
      <c r="F24" s="17">
        <v>14</v>
      </c>
      <c r="G24" s="9">
        <v>2010</v>
      </c>
      <c r="H24" s="17">
        <v>14</v>
      </c>
      <c r="I24" s="9">
        <v>2301</v>
      </c>
      <c r="J24" s="17">
        <v>14</v>
      </c>
      <c r="K24" s="9">
        <v>3411</v>
      </c>
      <c r="L24" s="17">
        <v>14</v>
      </c>
      <c r="M24" s="9">
        <v>4241</v>
      </c>
      <c r="N24" s="17">
        <v>14</v>
      </c>
      <c r="O24" s="13">
        <v>380</v>
      </c>
      <c r="P24" s="17">
        <v>23</v>
      </c>
      <c r="Q24" s="13">
        <v>640</v>
      </c>
      <c r="R24" s="17">
        <v>23</v>
      </c>
      <c r="S24" s="13">
        <v>115</v>
      </c>
      <c r="T24" s="17">
        <v>23</v>
      </c>
      <c r="U24" s="13"/>
      <c r="V24" s="17">
        <v>23</v>
      </c>
      <c r="W24" s="13">
        <v>900</v>
      </c>
      <c r="X24" s="17">
        <v>23</v>
      </c>
      <c r="Y24" s="13">
        <v>2900</v>
      </c>
      <c r="Z24" s="17">
        <v>23</v>
      </c>
      <c r="AA24" s="13">
        <v>2300</v>
      </c>
      <c r="AB24" s="17">
        <v>23</v>
      </c>
      <c r="AC24" s="13"/>
      <c r="AD24" s="17">
        <v>23</v>
      </c>
    </row>
    <row r="25" spans="1:30">
      <c r="A25" s="4">
        <v>98</v>
      </c>
      <c r="B25" s="17">
        <v>14</v>
      </c>
      <c r="C25" s="4">
        <v>103</v>
      </c>
      <c r="D25" s="17">
        <v>16</v>
      </c>
      <c r="E25" s="9">
        <v>1420</v>
      </c>
      <c r="F25" s="17">
        <v>14</v>
      </c>
      <c r="G25" s="9">
        <v>2020</v>
      </c>
      <c r="H25" s="17">
        <v>14</v>
      </c>
      <c r="I25" s="9">
        <v>2360</v>
      </c>
      <c r="J25" s="17">
        <v>14</v>
      </c>
      <c r="K25" s="9">
        <v>3480</v>
      </c>
      <c r="L25" s="17">
        <v>14</v>
      </c>
      <c r="M25" s="9">
        <v>4320</v>
      </c>
      <c r="N25" s="17">
        <v>14</v>
      </c>
      <c r="O25" s="13">
        <v>400</v>
      </c>
      <c r="P25" s="17">
        <v>24</v>
      </c>
      <c r="Q25" s="13">
        <v>660</v>
      </c>
      <c r="R25" s="17">
        <v>24</v>
      </c>
      <c r="S25" s="13">
        <v>120</v>
      </c>
      <c r="T25" s="17">
        <v>24</v>
      </c>
      <c r="U25" s="13"/>
      <c r="V25" s="17">
        <v>24</v>
      </c>
      <c r="W25" s="13">
        <v>100</v>
      </c>
      <c r="X25" s="17">
        <v>24</v>
      </c>
      <c r="Y25" s="13">
        <v>3200</v>
      </c>
      <c r="Z25" s="17">
        <v>24</v>
      </c>
      <c r="AA25" s="13">
        <v>2400</v>
      </c>
      <c r="AB25" s="17">
        <v>24</v>
      </c>
      <c r="AC25" s="13"/>
      <c r="AD25" s="17">
        <v>24</v>
      </c>
    </row>
    <row r="26" spans="1:30">
      <c r="A26" s="4">
        <v>99</v>
      </c>
      <c r="B26" s="17">
        <v>14</v>
      </c>
      <c r="C26" s="4">
        <v>104</v>
      </c>
      <c r="D26" s="17">
        <v>16</v>
      </c>
      <c r="E26" s="9">
        <v>1430</v>
      </c>
      <c r="F26" s="17">
        <v>13</v>
      </c>
      <c r="G26" s="9">
        <v>2030</v>
      </c>
      <c r="H26" s="17">
        <v>13</v>
      </c>
      <c r="I26" s="9">
        <v>2361</v>
      </c>
      <c r="J26" s="17">
        <v>13</v>
      </c>
      <c r="K26" s="9">
        <v>3481</v>
      </c>
      <c r="L26" s="17">
        <v>13</v>
      </c>
      <c r="M26" s="9">
        <v>4321</v>
      </c>
      <c r="N26" s="17">
        <v>13</v>
      </c>
      <c r="O26" s="13">
        <v>420</v>
      </c>
      <c r="P26" s="17">
        <v>25</v>
      </c>
      <c r="Q26" s="13">
        <v>680</v>
      </c>
      <c r="R26" s="17">
        <v>25</v>
      </c>
      <c r="S26" s="13">
        <v>125</v>
      </c>
      <c r="T26" s="17">
        <v>25</v>
      </c>
      <c r="U26" s="13"/>
      <c r="V26" s="17">
        <v>25</v>
      </c>
      <c r="W26" s="13">
        <v>110</v>
      </c>
      <c r="X26" s="17">
        <v>25</v>
      </c>
      <c r="Y26" s="13">
        <v>3600</v>
      </c>
      <c r="Z26" s="17">
        <v>25</v>
      </c>
      <c r="AA26" s="13">
        <v>2500</v>
      </c>
      <c r="AB26" s="17">
        <v>25</v>
      </c>
      <c r="AC26" s="13"/>
      <c r="AD26" s="17">
        <v>25</v>
      </c>
    </row>
    <row r="27" spans="1:30">
      <c r="A27" s="4">
        <v>100</v>
      </c>
      <c r="B27" s="17">
        <v>13</v>
      </c>
      <c r="C27" s="4">
        <v>105</v>
      </c>
      <c r="D27" s="17">
        <v>16</v>
      </c>
      <c r="E27" s="9">
        <v>1440</v>
      </c>
      <c r="F27" s="17">
        <v>13</v>
      </c>
      <c r="G27" s="9">
        <v>2040</v>
      </c>
      <c r="H27" s="17">
        <v>13</v>
      </c>
      <c r="I27" s="9">
        <v>2420</v>
      </c>
      <c r="J27" s="17">
        <v>13</v>
      </c>
      <c r="K27" s="9">
        <v>3550</v>
      </c>
      <c r="L27" s="17">
        <v>13</v>
      </c>
      <c r="M27" s="9">
        <v>4400</v>
      </c>
      <c r="N27" s="17">
        <v>13</v>
      </c>
    </row>
    <row r="28" spans="1:30">
      <c r="A28" s="4">
        <v>101</v>
      </c>
      <c r="B28" s="17">
        <v>13</v>
      </c>
      <c r="C28" s="4">
        <v>106</v>
      </c>
      <c r="D28" s="17">
        <v>15</v>
      </c>
      <c r="E28" s="9">
        <v>1450</v>
      </c>
      <c r="F28" s="17">
        <v>12</v>
      </c>
      <c r="G28" s="9">
        <v>2050</v>
      </c>
      <c r="H28" s="17">
        <v>12</v>
      </c>
      <c r="I28" s="9">
        <v>2421</v>
      </c>
      <c r="J28" s="17">
        <v>12</v>
      </c>
      <c r="K28" s="9">
        <v>3551</v>
      </c>
      <c r="L28" s="17">
        <v>12</v>
      </c>
      <c r="M28" s="9">
        <v>4401</v>
      </c>
      <c r="N28" s="17">
        <v>12</v>
      </c>
    </row>
    <row r="29" spans="1:30">
      <c r="A29" s="4">
        <v>102</v>
      </c>
      <c r="B29" s="17">
        <v>13</v>
      </c>
      <c r="C29" s="4">
        <v>107</v>
      </c>
      <c r="D29" s="17">
        <v>14</v>
      </c>
      <c r="E29" s="9">
        <v>1460</v>
      </c>
      <c r="F29" s="17">
        <v>12</v>
      </c>
      <c r="G29" s="9">
        <v>2060</v>
      </c>
      <c r="H29" s="17">
        <v>12</v>
      </c>
      <c r="I29" s="9">
        <v>2480</v>
      </c>
      <c r="J29" s="17">
        <v>12</v>
      </c>
      <c r="K29" s="9">
        <v>4020</v>
      </c>
      <c r="L29" s="17">
        <v>12</v>
      </c>
      <c r="M29" s="9">
        <v>4480</v>
      </c>
      <c r="N29" s="17">
        <v>12</v>
      </c>
    </row>
    <row r="30" spans="1:30">
      <c r="A30" s="4">
        <v>103</v>
      </c>
      <c r="B30" s="17">
        <v>13</v>
      </c>
      <c r="C30" s="4">
        <v>108</v>
      </c>
      <c r="D30" s="17">
        <v>14</v>
      </c>
      <c r="E30" s="9">
        <v>1470</v>
      </c>
      <c r="F30" s="17">
        <v>11</v>
      </c>
      <c r="G30" s="9">
        <v>2070</v>
      </c>
      <c r="H30" s="17">
        <v>11</v>
      </c>
      <c r="I30" s="9">
        <v>2481</v>
      </c>
      <c r="J30" s="17">
        <v>11</v>
      </c>
      <c r="K30" s="9">
        <v>4021</v>
      </c>
      <c r="L30" s="17">
        <v>11</v>
      </c>
      <c r="M30" s="9">
        <v>4481</v>
      </c>
      <c r="N30" s="17">
        <v>11</v>
      </c>
    </row>
    <row r="31" spans="1:30">
      <c r="A31" s="4">
        <v>104</v>
      </c>
      <c r="B31" s="17">
        <v>12</v>
      </c>
      <c r="C31" s="4">
        <v>109</v>
      </c>
      <c r="D31" s="17">
        <v>14</v>
      </c>
      <c r="E31" s="9">
        <v>1480</v>
      </c>
      <c r="F31" s="17">
        <v>11</v>
      </c>
      <c r="G31" s="9">
        <v>2080</v>
      </c>
      <c r="H31" s="17">
        <v>11</v>
      </c>
      <c r="I31" s="9">
        <v>2540</v>
      </c>
      <c r="J31" s="17">
        <v>11</v>
      </c>
      <c r="K31" s="9">
        <v>4080</v>
      </c>
      <c r="L31" s="17">
        <v>11</v>
      </c>
      <c r="M31" s="9">
        <v>4560</v>
      </c>
      <c r="N31" s="17">
        <v>11</v>
      </c>
    </row>
    <row r="32" spans="1:30">
      <c r="A32" s="4">
        <v>105</v>
      </c>
      <c r="B32" s="17">
        <v>12</v>
      </c>
      <c r="C32" s="4">
        <v>110</v>
      </c>
      <c r="D32" s="17">
        <v>14</v>
      </c>
      <c r="E32" s="9">
        <v>1490</v>
      </c>
      <c r="F32" s="17">
        <v>10</v>
      </c>
      <c r="G32" s="9">
        <v>2090</v>
      </c>
      <c r="H32" s="17">
        <v>10</v>
      </c>
      <c r="I32" s="9">
        <v>2541</v>
      </c>
      <c r="J32" s="17">
        <v>10</v>
      </c>
      <c r="K32" s="9">
        <v>4081</v>
      </c>
      <c r="L32" s="17">
        <v>10</v>
      </c>
      <c r="M32" s="9">
        <v>4561</v>
      </c>
      <c r="N32" s="17">
        <v>10</v>
      </c>
    </row>
    <row r="33" spans="1:14">
      <c r="A33" s="4">
        <v>106</v>
      </c>
      <c r="B33" s="17">
        <v>12</v>
      </c>
      <c r="C33" s="4">
        <v>111</v>
      </c>
      <c r="D33" s="17">
        <v>13</v>
      </c>
      <c r="E33" s="9">
        <v>1500</v>
      </c>
      <c r="F33" s="17">
        <v>10</v>
      </c>
      <c r="G33" s="9">
        <v>2100</v>
      </c>
      <c r="H33" s="17">
        <v>10</v>
      </c>
      <c r="I33" s="9">
        <v>3000</v>
      </c>
      <c r="J33" s="17">
        <v>10</v>
      </c>
      <c r="K33" s="9">
        <v>4160</v>
      </c>
      <c r="L33" s="17">
        <v>10</v>
      </c>
      <c r="M33" s="9">
        <v>5040</v>
      </c>
      <c r="N33" s="17">
        <v>10</v>
      </c>
    </row>
    <row r="34" spans="1:14">
      <c r="A34" s="4">
        <v>107</v>
      </c>
      <c r="B34" s="17">
        <v>12</v>
      </c>
      <c r="C34" s="4">
        <v>112</v>
      </c>
      <c r="D34" s="17">
        <v>13</v>
      </c>
      <c r="E34" s="9">
        <v>1510</v>
      </c>
      <c r="F34" s="17">
        <v>9</v>
      </c>
      <c r="G34" s="9">
        <v>2110</v>
      </c>
      <c r="H34" s="17">
        <v>9</v>
      </c>
      <c r="I34" s="9">
        <v>3001</v>
      </c>
      <c r="J34" s="17">
        <v>9</v>
      </c>
      <c r="K34" s="9">
        <v>4161</v>
      </c>
      <c r="L34" s="17">
        <v>9</v>
      </c>
      <c r="M34" s="9">
        <v>5041</v>
      </c>
      <c r="N34" s="17">
        <v>9</v>
      </c>
    </row>
    <row r="35" spans="1:14">
      <c r="A35" s="4">
        <v>108</v>
      </c>
      <c r="B35" s="17">
        <v>11</v>
      </c>
      <c r="C35" s="4">
        <v>113</v>
      </c>
      <c r="D35" s="17">
        <v>13</v>
      </c>
      <c r="E35" s="9">
        <v>1520</v>
      </c>
      <c r="F35" s="17">
        <v>9</v>
      </c>
      <c r="G35" s="9">
        <v>2120</v>
      </c>
      <c r="H35" s="17">
        <v>9</v>
      </c>
      <c r="I35" s="9">
        <v>3060</v>
      </c>
      <c r="J35" s="17">
        <v>9</v>
      </c>
      <c r="K35" s="9">
        <v>4230</v>
      </c>
      <c r="L35" s="17">
        <v>9</v>
      </c>
      <c r="M35" s="9">
        <v>5120</v>
      </c>
      <c r="N35" s="17">
        <v>9</v>
      </c>
    </row>
    <row r="36" spans="1:14">
      <c r="A36" s="4">
        <v>109</v>
      </c>
      <c r="B36" s="17">
        <v>11</v>
      </c>
      <c r="C36" s="4">
        <v>114</v>
      </c>
      <c r="D36" s="17">
        <v>13</v>
      </c>
      <c r="E36" s="9">
        <v>1530</v>
      </c>
      <c r="F36" s="17">
        <v>8</v>
      </c>
      <c r="G36" s="9">
        <v>2130</v>
      </c>
      <c r="H36" s="17">
        <v>8</v>
      </c>
      <c r="I36" s="9">
        <v>3061</v>
      </c>
      <c r="J36" s="17">
        <v>8</v>
      </c>
      <c r="K36" s="9">
        <v>4231</v>
      </c>
      <c r="L36" s="17">
        <v>8</v>
      </c>
      <c r="M36" s="9">
        <v>5121</v>
      </c>
      <c r="N36" s="17">
        <v>8</v>
      </c>
    </row>
    <row r="37" spans="1:14">
      <c r="A37" s="4">
        <v>110</v>
      </c>
      <c r="B37" s="17">
        <v>11</v>
      </c>
      <c r="C37" s="4">
        <v>115</v>
      </c>
      <c r="D37" s="17">
        <v>12</v>
      </c>
      <c r="E37" s="9">
        <v>1540</v>
      </c>
      <c r="F37" s="17">
        <v>8</v>
      </c>
      <c r="G37" s="9">
        <v>2140</v>
      </c>
      <c r="H37" s="17">
        <v>8</v>
      </c>
      <c r="I37" s="9">
        <v>3130</v>
      </c>
      <c r="J37" s="17">
        <v>8</v>
      </c>
      <c r="K37" s="9">
        <v>4300</v>
      </c>
      <c r="L37" s="17">
        <v>8</v>
      </c>
      <c r="M37" s="9">
        <v>5200</v>
      </c>
      <c r="N37" s="17">
        <v>8</v>
      </c>
    </row>
    <row r="38" spans="1:14">
      <c r="A38" s="4">
        <v>111</v>
      </c>
      <c r="B38" s="17">
        <v>11</v>
      </c>
      <c r="C38" s="4">
        <v>116</v>
      </c>
      <c r="D38" s="17">
        <v>12</v>
      </c>
      <c r="E38" s="9">
        <v>1550</v>
      </c>
      <c r="F38" s="17">
        <v>7</v>
      </c>
      <c r="G38" s="9">
        <v>2150</v>
      </c>
      <c r="H38" s="17">
        <v>7</v>
      </c>
      <c r="I38" s="9">
        <v>3131</v>
      </c>
      <c r="J38" s="17">
        <v>7</v>
      </c>
      <c r="K38" s="9">
        <v>4301</v>
      </c>
      <c r="L38" s="17">
        <v>7</v>
      </c>
      <c r="M38" s="9">
        <v>5201</v>
      </c>
      <c r="N38" s="17">
        <v>7</v>
      </c>
    </row>
    <row r="39" spans="1:14">
      <c r="A39" s="4">
        <v>112</v>
      </c>
      <c r="B39" s="17">
        <v>10</v>
      </c>
      <c r="C39" s="4">
        <v>117</v>
      </c>
      <c r="D39" s="17">
        <v>12</v>
      </c>
      <c r="E39" s="9">
        <v>1560</v>
      </c>
      <c r="F39" s="17">
        <v>7</v>
      </c>
      <c r="G39" s="9">
        <v>2160</v>
      </c>
      <c r="H39" s="17">
        <v>7</v>
      </c>
      <c r="I39" s="9">
        <v>3200</v>
      </c>
      <c r="J39" s="17">
        <v>7</v>
      </c>
      <c r="K39" s="9">
        <v>4400</v>
      </c>
      <c r="L39" s="17">
        <v>7</v>
      </c>
      <c r="M39" s="9">
        <v>5300</v>
      </c>
      <c r="N39" s="17">
        <v>7</v>
      </c>
    </row>
    <row r="40" spans="1:14">
      <c r="A40" s="4">
        <v>113</v>
      </c>
      <c r="B40" s="17">
        <v>10</v>
      </c>
      <c r="C40" s="4">
        <v>118</v>
      </c>
      <c r="D40" s="17">
        <v>12</v>
      </c>
      <c r="E40" s="9">
        <v>1570</v>
      </c>
      <c r="F40" s="17">
        <v>6</v>
      </c>
      <c r="G40" s="9">
        <v>2170</v>
      </c>
      <c r="H40" s="17">
        <v>6</v>
      </c>
      <c r="I40" s="9">
        <v>3201</v>
      </c>
      <c r="J40" s="17">
        <v>6</v>
      </c>
      <c r="K40" s="9">
        <v>4401</v>
      </c>
      <c r="L40" s="17">
        <v>6</v>
      </c>
      <c r="M40" s="9">
        <v>5301</v>
      </c>
      <c r="N40" s="17">
        <v>6</v>
      </c>
    </row>
    <row r="41" spans="1:14">
      <c r="A41" s="4">
        <v>114</v>
      </c>
      <c r="B41" s="17">
        <v>10</v>
      </c>
      <c r="C41" s="4">
        <v>119</v>
      </c>
      <c r="D41" s="17">
        <v>11</v>
      </c>
      <c r="E41" s="9">
        <v>1580</v>
      </c>
      <c r="F41" s="17">
        <v>6</v>
      </c>
      <c r="G41" s="9">
        <v>2180</v>
      </c>
      <c r="H41" s="17">
        <v>6</v>
      </c>
      <c r="I41" s="9">
        <v>3280</v>
      </c>
      <c r="J41" s="17">
        <v>6</v>
      </c>
      <c r="K41" s="9">
        <v>4401</v>
      </c>
      <c r="L41" s="17">
        <v>6</v>
      </c>
      <c r="M41" s="9">
        <v>5400</v>
      </c>
      <c r="N41" s="17">
        <v>6</v>
      </c>
    </row>
    <row r="42" spans="1:14">
      <c r="A42" s="4">
        <v>115</v>
      </c>
      <c r="B42" s="17">
        <v>10</v>
      </c>
      <c r="C42" s="4">
        <v>120</v>
      </c>
      <c r="D42" s="17">
        <v>11</v>
      </c>
      <c r="E42" s="9">
        <v>1590</v>
      </c>
      <c r="F42" s="17">
        <v>5</v>
      </c>
      <c r="G42" s="9">
        <v>2190</v>
      </c>
      <c r="H42" s="17">
        <v>5</v>
      </c>
      <c r="I42" s="9">
        <v>3281</v>
      </c>
      <c r="J42" s="17">
        <v>5</v>
      </c>
      <c r="K42" s="9">
        <v>4500</v>
      </c>
      <c r="L42" s="17">
        <v>5</v>
      </c>
      <c r="M42" s="9">
        <v>5401</v>
      </c>
      <c r="N42" s="17">
        <v>5</v>
      </c>
    </row>
    <row r="43" spans="1:14">
      <c r="A43" s="4">
        <v>116</v>
      </c>
      <c r="B43" s="17">
        <v>9</v>
      </c>
      <c r="C43" s="4">
        <v>121</v>
      </c>
      <c r="D43" s="17">
        <v>11</v>
      </c>
      <c r="E43" s="9">
        <v>2000</v>
      </c>
      <c r="F43" s="17">
        <v>5</v>
      </c>
      <c r="G43" s="9">
        <v>2200</v>
      </c>
      <c r="H43" s="17">
        <v>5</v>
      </c>
      <c r="I43" s="9">
        <v>3370</v>
      </c>
      <c r="J43" s="17">
        <v>5</v>
      </c>
      <c r="K43" s="9">
        <v>4501</v>
      </c>
      <c r="L43" s="17">
        <v>5</v>
      </c>
      <c r="M43" s="9">
        <v>5560</v>
      </c>
      <c r="N43" s="17">
        <v>5</v>
      </c>
    </row>
    <row r="44" spans="1:14">
      <c r="A44" s="4">
        <v>117</v>
      </c>
      <c r="B44" s="17">
        <v>9</v>
      </c>
      <c r="C44" s="4">
        <v>122</v>
      </c>
      <c r="D44" s="17">
        <v>11</v>
      </c>
      <c r="E44" s="9">
        <v>2010</v>
      </c>
      <c r="F44" s="17">
        <v>4</v>
      </c>
      <c r="G44" s="9">
        <v>2210</v>
      </c>
      <c r="H44" s="17">
        <v>4</v>
      </c>
      <c r="I44" s="9">
        <v>3371</v>
      </c>
      <c r="J44" s="17">
        <v>4</v>
      </c>
      <c r="K44" s="9">
        <v>5000</v>
      </c>
      <c r="L44" s="17">
        <v>4</v>
      </c>
      <c r="M44" s="9">
        <v>5561</v>
      </c>
      <c r="N44" s="17">
        <v>4</v>
      </c>
    </row>
    <row r="45" spans="1:14">
      <c r="A45" s="4">
        <v>118</v>
      </c>
      <c r="B45" s="17">
        <v>9</v>
      </c>
      <c r="C45" s="4">
        <v>123</v>
      </c>
      <c r="D45" s="17">
        <v>10</v>
      </c>
      <c r="E45" s="9">
        <v>2020</v>
      </c>
      <c r="F45" s="17">
        <v>4</v>
      </c>
      <c r="G45" s="9">
        <v>2220</v>
      </c>
      <c r="H45" s="17">
        <v>4</v>
      </c>
      <c r="I45" s="9">
        <v>3470</v>
      </c>
      <c r="J45" s="17">
        <v>4</v>
      </c>
      <c r="K45" s="9">
        <v>5001</v>
      </c>
      <c r="L45" s="17">
        <v>4</v>
      </c>
      <c r="M45" s="9">
        <v>6050</v>
      </c>
      <c r="N45" s="17">
        <v>4</v>
      </c>
    </row>
    <row r="46" spans="1:14">
      <c r="A46" s="4">
        <v>119</v>
      </c>
      <c r="B46" s="17">
        <v>9</v>
      </c>
      <c r="C46" s="4">
        <v>124</v>
      </c>
      <c r="D46" s="17">
        <v>10</v>
      </c>
      <c r="E46" s="9">
        <v>2030</v>
      </c>
      <c r="F46" s="17">
        <v>3</v>
      </c>
      <c r="G46" s="9">
        <v>2230</v>
      </c>
      <c r="H46" s="17">
        <v>3</v>
      </c>
      <c r="I46" s="9">
        <v>3471</v>
      </c>
      <c r="J46" s="17">
        <v>3</v>
      </c>
      <c r="K46" s="9">
        <v>5100</v>
      </c>
      <c r="L46" s="17">
        <v>3</v>
      </c>
      <c r="M46" s="9">
        <v>6051</v>
      </c>
      <c r="N46" s="17">
        <v>3</v>
      </c>
    </row>
    <row r="47" spans="1:14">
      <c r="A47" s="4">
        <v>120</v>
      </c>
      <c r="B47" s="17">
        <v>9</v>
      </c>
      <c r="C47" s="4">
        <v>125</v>
      </c>
      <c r="D47" s="17">
        <v>10</v>
      </c>
      <c r="E47" s="9">
        <v>2040</v>
      </c>
      <c r="F47" s="17">
        <v>3</v>
      </c>
      <c r="G47" s="9">
        <v>2240</v>
      </c>
      <c r="H47" s="17">
        <v>3</v>
      </c>
      <c r="I47" s="9">
        <v>4000</v>
      </c>
      <c r="J47" s="17">
        <v>3</v>
      </c>
      <c r="K47" s="9">
        <v>5101</v>
      </c>
      <c r="L47" s="17">
        <v>3</v>
      </c>
      <c r="M47" s="9">
        <v>6200</v>
      </c>
      <c r="N47" s="17">
        <v>3</v>
      </c>
    </row>
    <row r="48" spans="1:14">
      <c r="A48" s="4">
        <v>121</v>
      </c>
      <c r="B48" s="17">
        <v>8</v>
      </c>
      <c r="C48" s="4">
        <v>126</v>
      </c>
      <c r="D48" s="17">
        <v>10</v>
      </c>
      <c r="E48" s="9">
        <v>2050</v>
      </c>
      <c r="F48" s="17">
        <v>2</v>
      </c>
      <c r="G48" s="9">
        <v>2250</v>
      </c>
      <c r="H48" s="17">
        <v>2</v>
      </c>
      <c r="I48" s="9">
        <v>4001</v>
      </c>
      <c r="J48" s="17">
        <v>2</v>
      </c>
      <c r="K48" s="9">
        <v>5200</v>
      </c>
      <c r="L48" s="17">
        <v>2</v>
      </c>
      <c r="M48" s="9">
        <v>6201</v>
      </c>
      <c r="N48" s="17">
        <v>2</v>
      </c>
    </row>
    <row r="49" spans="1:14">
      <c r="A49" s="4">
        <v>122</v>
      </c>
      <c r="B49" s="17">
        <v>8</v>
      </c>
      <c r="C49" s="4">
        <v>127</v>
      </c>
      <c r="D49" s="17">
        <v>10</v>
      </c>
      <c r="E49" s="9">
        <v>2060</v>
      </c>
      <c r="F49" s="17">
        <v>2</v>
      </c>
      <c r="G49" s="9">
        <v>2260</v>
      </c>
      <c r="H49" s="17">
        <v>2</v>
      </c>
      <c r="I49" s="9">
        <v>4150</v>
      </c>
      <c r="J49" s="17">
        <v>2</v>
      </c>
      <c r="K49" s="9">
        <v>5201</v>
      </c>
      <c r="L49" s="17">
        <v>2</v>
      </c>
      <c r="M49" s="9">
        <v>6350</v>
      </c>
      <c r="N49" s="17">
        <v>2</v>
      </c>
    </row>
    <row r="50" spans="1:14">
      <c r="A50" s="4">
        <v>123</v>
      </c>
      <c r="B50" s="17">
        <v>8</v>
      </c>
      <c r="C50" s="4">
        <v>128</v>
      </c>
      <c r="D50" s="17">
        <v>9</v>
      </c>
      <c r="E50" s="9">
        <v>2070</v>
      </c>
      <c r="F50" s="17">
        <v>1</v>
      </c>
      <c r="G50" s="9">
        <v>2270</v>
      </c>
      <c r="H50" s="17">
        <v>1</v>
      </c>
      <c r="I50" s="9">
        <v>4151</v>
      </c>
      <c r="J50" s="17">
        <v>1</v>
      </c>
      <c r="K50" s="9">
        <v>5300</v>
      </c>
      <c r="L50" s="17">
        <v>1</v>
      </c>
      <c r="M50" s="9">
        <v>6351</v>
      </c>
      <c r="N50" s="17">
        <v>1</v>
      </c>
    </row>
    <row r="51" spans="1:14">
      <c r="A51" s="4">
        <v>124</v>
      </c>
      <c r="B51" s="17">
        <v>8</v>
      </c>
      <c r="C51" s="4">
        <v>129</v>
      </c>
      <c r="D51" s="17">
        <v>9</v>
      </c>
      <c r="E51" s="9">
        <v>2080</v>
      </c>
      <c r="F51" s="17">
        <v>1</v>
      </c>
      <c r="G51" s="9">
        <v>2280</v>
      </c>
      <c r="H51" s="17">
        <v>1</v>
      </c>
      <c r="I51" s="9">
        <v>9000</v>
      </c>
      <c r="J51" s="17">
        <v>1</v>
      </c>
      <c r="K51" s="9">
        <v>12000</v>
      </c>
      <c r="L51" s="17">
        <v>1</v>
      </c>
      <c r="M51" s="9">
        <v>13000</v>
      </c>
      <c r="N51" s="17">
        <v>1</v>
      </c>
    </row>
    <row r="52" spans="1:14">
      <c r="A52" s="4">
        <v>125</v>
      </c>
      <c r="B52" s="17">
        <v>8</v>
      </c>
      <c r="C52" s="4">
        <v>130</v>
      </c>
      <c r="D52" s="17">
        <v>9</v>
      </c>
      <c r="E52" s="9"/>
      <c r="F52" s="17"/>
      <c r="G52" s="9"/>
      <c r="H52" s="17"/>
      <c r="I52" s="9"/>
      <c r="J52" s="17"/>
      <c r="K52" s="9"/>
      <c r="L52" s="17"/>
      <c r="M52" s="9"/>
      <c r="N52" s="17"/>
    </row>
    <row r="53" spans="1:14">
      <c r="A53" s="4">
        <v>126</v>
      </c>
      <c r="B53" s="17">
        <v>7</v>
      </c>
      <c r="C53" s="4">
        <v>131</v>
      </c>
      <c r="D53" s="17">
        <v>9</v>
      </c>
      <c r="E53" s="9"/>
      <c r="F53" s="17"/>
      <c r="G53" s="9"/>
      <c r="H53" s="17"/>
      <c r="I53" s="9"/>
      <c r="J53" s="17"/>
      <c r="K53" s="9"/>
      <c r="L53" s="17"/>
      <c r="M53" s="9"/>
      <c r="N53" s="17"/>
    </row>
    <row r="54" spans="1:14">
      <c r="A54" s="4">
        <v>127</v>
      </c>
      <c r="B54" s="17">
        <v>7</v>
      </c>
      <c r="C54" s="4">
        <v>132</v>
      </c>
      <c r="D54" s="17">
        <v>9</v>
      </c>
      <c r="E54" s="9"/>
      <c r="F54" s="17"/>
      <c r="G54" s="9"/>
      <c r="H54" s="17"/>
      <c r="I54" s="9"/>
      <c r="J54" s="17"/>
      <c r="K54" s="9"/>
      <c r="L54" s="17"/>
      <c r="M54" s="9"/>
      <c r="N54" s="17"/>
    </row>
    <row r="55" spans="1:14">
      <c r="A55" s="4">
        <v>128</v>
      </c>
      <c r="B55" s="17">
        <v>7</v>
      </c>
      <c r="C55" s="4">
        <v>133</v>
      </c>
      <c r="D55" s="17">
        <v>8</v>
      </c>
      <c r="E55" s="9"/>
      <c r="F55" s="17"/>
      <c r="G55" s="9"/>
      <c r="H55" s="17"/>
      <c r="I55" s="9"/>
      <c r="J55" s="17"/>
      <c r="K55" s="9"/>
      <c r="L55" s="17"/>
      <c r="M55" s="9"/>
      <c r="N55" s="17"/>
    </row>
    <row r="56" spans="1:14">
      <c r="A56" s="4">
        <v>129</v>
      </c>
      <c r="B56" s="17">
        <v>7</v>
      </c>
      <c r="C56" s="4">
        <v>134</v>
      </c>
      <c r="D56" s="17">
        <v>8</v>
      </c>
      <c r="E56" s="9"/>
      <c r="F56" s="17"/>
      <c r="G56" s="9"/>
      <c r="H56" s="17"/>
      <c r="I56" s="9"/>
      <c r="J56" s="17"/>
      <c r="K56" s="9"/>
      <c r="L56" s="17"/>
      <c r="M56" s="9"/>
      <c r="N56" s="17"/>
    </row>
    <row r="57" spans="1:14">
      <c r="A57" s="4">
        <v>130</v>
      </c>
      <c r="B57" s="17">
        <v>7</v>
      </c>
      <c r="C57" s="4">
        <v>135</v>
      </c>
      <c r="D57" s="17">
        <v>8</v>
      </c>
      <c r="E57" s="9"/>
      <c r="F57" s="17"/>
      <c r="G57" s="9"/>
      <c r="H57" s="17"/>
      <c r="I57" s="9"/>
      <c r="J57" s="17"/>
      <c r="K57" s="9"/>
      <c r="L57" s="17"/>
      <c r="M57" s="9"/>
      <c r="N57" s="17"/>
    </row>
    <row r="58" spans="1:14">
      <c r="A58" s="4">
        <v>131</v>
      </c>
      <c r="B58" s="17">
        <v>6</v>
      </c>
      <c r="C58" s="4">
        <v>136</v>
      </c>
      <c r="D58" s="17">
        <v>8</v>
      </c>
      <c r="E58" s="9"/>
      <c r="F58" s="17"/>
      <c r="G58" s="9"/>
      <c r="H58" s="17"/>
      <c r="I58" s="9"/>
      <c r="J58" s="17"/>
      <c r="K58" s="9"/>
      <c r="L58" s="17"/>
      <c r="M58" s="9"/>
      <c r="N58" s="17"/>
    </row>
    <row r="59" spans="1:14">
      <c r="A59" s="4">
        <v>132</v>
      </c>
      <c r="B59" s="17">
        <v>6</v>
      </c>
      <c r="C59" s="4">
        <v>137</v>
      </c>
      <c r="D59" s="17">
        <v>8</v>
      </c>
      <c r="E59" s="9"/>
      <c r="F59" s="17"/>
      <c r="G59" s="9"/>
      <c r="H59" s="17"/>
      <c r="I59" s="9"/>
      <c r="J59" s="17"/>
      <c r="K59" s="9"/>
      <c r="L59" s="17"/>
      <c r="M59" s="9"/>
      <c r="N59" s="17"/>
    </row>
    <row r="60" spans="1:14">
      <c r="A60" s="4">
        <v>133</v>
      </c>
      <c r="B60" s="17">
        <v>6</v>
      </c>
      <c r="C60" s="4">
        <v>138</v>
      </c>
      <c r="D60" s="17">
        <v>7</v>
      </c>
      <c r="E60" s="9"/>
      <c r="F60" s="17"/>
      <c r="G60" s="9"/>
      <c r="H60" s="17"/>
      <c r="I60" s="9"/>
      <c r="J60" s="17"/>
      <c r="K60" s="9"/>
      <c r="L60" s="17"/>
      <c r="M60" s="9"/>
      <c r="N60" s="17"/>
    </row>
    <row r="61" spans="1:14">
      <c r="A61" s="4">
        <v>134</v>
      </c>
      <c r="B61" s="17">
        <v>6</v>
      </c>
      <c r="C61" s="4">
        <v>139</v>
      </c>
      <c r="D61" s="17">
        <v>7</v>
      </c>
      <c r="E61" s="9"/>
      <c r="F61" s="17"/>
      <c r="G61" s="9"/>
      <c r="H61" s="17"/>
      <c r="I61" s="9"/>
      <c r="J61" s="17"/>
      <c r="K61" s="9"/>
      <c r="L61" s="17"/>
      <c r="M61" s="9"/>
      <c r="N61" s="17"/>
    </row>
    <row r="62" spans="1:14">
      <c r="A62" s="4">
        <v>135</v>
      </c>
      <c r="B62" s="17">
        <v>6</v>
      </c>
      <c r="C62" s="4">
        <v>140</v>
      </c>
      <c r="D62" s="17">
        <v>7</v>
      </c>
      <c r="E62" s="9"/>
      <c r="F62" s="17"/>
      <c r="G62" s="9"/>
      <c r="H62" s="17"/>
      <c r="I62" s="9"/>
      <c r="J62" s="17"/>
      <c r="K62" s="9"/>
      <c r="L62" s="17"/>
      <c r="M62" s="9"/>
      <c r="N62" s="17"/>
    </row>
    <row r="63" spans="1:14">
      <c r="A63" s="4">
        <v>136</v>
      </c>
      <c r="B63" s="17">
        <v>5</v>
      </c>
      <c r="C63" s="4">
        <v>141</v>
      </c>
      <c r="D63" s="17">
        <v>7</v>
      </c>
      <c r="E63" s="9"/>
      <c r="F63" s="17"/>
      <c r="G63" s="9"/>
      <c r="H63" s="17"/>
      <c r="I63" s="9"/>
      <c r="J63" s="17"/>
      <c r="K63" s="9"/>
      <c r="L63" s="17"/>
      <c r="M63" s="9"/>
      <c r="N63" s="17"/>
    </row>
    <row r="64" spans="1:14">
      <c r="A64" s="4">
        <v>137</v>
      </c>
      <c r="B64" s="17">
        <v>5</v>
      </c>
      <c r="C64" s="4">
        <v>142</v>
      </c>
      <c r="D64" s="17">
        <v>7</v>
      </c>
      <c r="E64" s="9"/>
      <c r="F64" s="17"/>
      <c r="G64" s="9"/>
      <c r="H64" s="17"/>
      <c r="I64" s="9"/>
      <c r="J64" s="17"/>
      <c r="K64" s="9"/>
      <c r="L64" s="17"/>
      <c r="M64" s="9"/>
      <c r="N64" s="17"/>
    </row>
    <row r="65" spans="1:14">
      <c r="A65" s="4">
        <v>138</v>
      </c>
      <c r="B65" s="17">
        <v>5</v>
      </c>
      <c r="C65" s="4">
        <v>143</v>
      </c>
      <c r="D65" s="17">
        <v>6</v>
      </c>
      <c r="E65" s="9"/>
      <c r="F65" s="17"/>
      <c r="G65" s="9"/>
      <c r="H65" s="17"/>
      <c r="I65" s="9"/>
      <c r="J65" s="17"/>
      <c r="K65" s="9"/>
      <c r="L65" s="17"/>
      <c r="M65" s="9"/>
      <c r="N65" s="17"/>
    </row>
    <row r="66" spans="1:14">
      <c r="A66" s="4">
        <v>139</v>
      </c>
      <c r="B66" s="17">
        <v>5</v>
      </c>
      <c r="C66" s="4">
        <v>144</v>
      </c>
      <c r="D66" s="17">
        <v>6</v>
      </c>
      <c r="E66" s="9"/>
      <c r="F66" s="17"/>
      <c r="G66" s="9"/>
      <c r="H66" s="17"/>
      <c r="I66" s="9"/>
      <c r="J66" s="17"/>
      <c r="K66" s="9"/>
      <c r="L66" s="17"/>
      <c r="M66" s="9"/>
      <c r="N66" s="17"/>
    </row>
    <row r="67" spans="1:14">
      <c r="A67" s="4">
        <v>140</v>
      </c>
      <c r="B67" s="17">
        <v>5</v>
      </c>
      <c r="C67" s="4">
        <v>145</v>
      </c>
      <c r="D67" s="17">
        <v>6</v>
      </c>
      <c r="E67" s="9"/>
      <c r="F67" s="17"/>
      <c r="G67" s="9"/>
      <c r="H67" s="17"/>
      <c r="I67" s="9"/>
      <c r="J67" s="17"/>
      <c r="K67" s="9"/>
      <c r="L67" s="17"/>
      <c r="M67" s="9"/>
      <c r="N67" s="17"/>
    </row>
    <row r="68" spans="1:14">
      <c r="A68" s="4">
        <v>141</v>
      </c>
      <c r="B68" s="17">
        <v>5</v>
      </c>
      <c r="C68" s="4">
        <v>146</v>
      </c>
      <c r="D68" s="17">
        <v>6</v>
      </c>
      <c r="E68" s="9"/>
      <c r="F68" s="17"/>
      <c r="G68" s="9"/>
      <c r="H68" s="17"/>
      <c r="I68" s="9"/>
      <c r="J68" s="17"/>
      <c r="K68" s="9"/>
      <c r="L68" s="17"/>
      <c r="M68" s="9"/>
      <c r="N68" s="17"/>
    </row>
    <row r="69" spans="1:14">
      <c r="A69" s="4">
        <v>142</v>
      </c>
      <c r="B69" s="17">
        <v>4</v>
      </c>
      <c r="C69" s="4">
        <v>147</v>
      </c>
      <c r="D69" s="17">
        <v>6</v>
      </c>
      <c r="E69" s="9"/>
      <c r="F69" s="17"/>
      <c r="G69" s="9"/>
      <c r="H69" s="17"/>
      <c r="I69" s="9"/>
      <c r="J69" s="17"/>
      <c r="K69" s="9"/>
      <c r="L69" s="17"/>
      <c r="M69" s="9"/>
      <c r="N69" s="17"/>
    </row>
    <row r="70" spans="1:14">
      <c r="A70" s="4">
        <v>143</v>
      </c>
      <c r="B70" s="17">
        <v>4</v>
      </c>
      <c r="C70" s="4">
        <v>148</v>
      </c>
      <c r="D70" s="17">
        <v>5</v>
      </c>
      <c r="E70" s="9"/>
      <c r="F70" s="17"/>
      <c r="G70" s="9"/>
      <c r="H70" s="17"/>
      <c r="I70" s="9"/>
      <c r="J70" s="17"/>
      <c r="K70" s="9"/>
      <c r="L70" s="17"/>
      <c r="M70" s="9"/>
      <c r="N70" s="17"/>
    </row>
    <row r="71" spans="1:14">
      <c r="A71" s="4">
        <v>144</v>
      </c>
      <c r="B71" s="17">
        <v>4</v>
      </c>
      <c r="C71" s="4">
        <v>149</v>
      </c>
      <c r="D71" s="17">
        <v>5</v>
      </c>
      <c r="E71" s="9"/>
      <c r="F71" s="17"/>
      <c r="G71" s="9"/>
      <c r="H71" s="17"/>
      <c r="I71" s="9"/>
      <c r="J71" s="17"/>
      <c r="K71" s="9"/>
      <c r="L71" s="17"/>
      <c r="M71" s="9"/>
      <c r="N71" s="17"/>
    </row>
    <row r="72" spans="1:14">
      <c r="A72" s="4">
        <v>145</v>
      </c>
      <c r="B72" s="17">
        <v>4</v>
      </c>
      <c r="C72" s="4">
        <v>150</v>
      </c>
      <c r="D72" s="17">
        <v>5</v>
      </c>
      <c r="E72" s="9"/>
      <c r="F72" s="17"/>
      <c r="G72" s="9"/>
      <c r="H72" s="17"/>
      <c r="I72" s="9"/>
      <c r="J72" s="17"/>
      <c r="K72" s="9"/>
      <c r="L72" s="17"/>
      <c r="M72" s="9"/>
      <c r="N72" s="17"/>
    </row>
    <row r="73" spans="1:14">
      <c r="A73" s="4">
        <v>146</v>
      </c>
      <c r="B73" s="17">
        <v>4</v>
      </c>
      <c r="C73" s="4">
        <v>151</v>
      </c>
      <c r="D73" s="17">
        <v>5</v>
      </c>
      <c r="E73" s="9"/>
      <c r="F73" s="17"/>
      <c r="G73" s="9"/>
      <c r="H73" s="17"/>
      <c r="I73" s="9"/>
      <c r="J73" s="17"/>
      <c r="K73" s="9"/>
      <c r="L73" s="17"/>
      <c r="M73" s="9"/>
      <c r="N73" s="17"/>
    </row>
    <row r="74" spans="1:14">
      <c r="A74" s="4">
        <v>147</v>
      </c>
      <c r="B74" s="17">
        <v>4</v>
      </c>
      <c r="C74" s="4">
        <v>152</v>
      </c>
      <c r="D74" s="17">
        <v>5</v>
      </c>
      <c r="E74" s="9"/>
      <c r="F74" s="17"/>
      <c r="G74" s="9"/>
      <c r="H74" s="17"/>
      <c r="I74" s="9"/>
      <c r="J74" s="17"/>
      <c r="K74" s="9"/>
      <c r="L74" s="17"/>
      <c r="M74" s="9"/>
      <c r="N74" s="17"/>
    </row>
    <row r="75" spans="1:14">
      <c r="A75" s="4">
        <v>148</v>
      </c>
      <c r="B75" s="17">
        <v>3</v>
      </c>
      <c r="C75" s="4">
        <v>153</v>
      </c>
      <c r="D75" s="17">
        <v>4</v>
      </c>
      <c r="E75" s="9"/>
      <c r="F75" s="17"/>
      <c r="G75" s="9"/>
      <c r="H75" s="17"/>
      <c r="I75" s="9"/>
      <c r="J75" s="17"/>
      <c r="K75" s="9"/>
      <c r="L75" s="17"/>
      <c r="M75" s="9"/>
      <c r="N75" s="17"/>
    </row>
    <row r="76" spans="1:14">
      <c r="A76" s="4">
        <v>149</v>
      </c>
      <c r="B76" s="17">
        <v>3</v>
      </c>
      <c r="C76" s="4">
        <v>154</v>
      </c>
      <c r="D76" s="17">
        <v>4</v>
      </c>
      <c r="E76" s="9"/>
      <c r="F76" s="17"/>
      <c r="G76" s="9"/>
      <c r="H76" s="17"/>
      <c r="I76" s="9"/>
      <c r="J76" s="17"/>
      <c r="K76" s="9"/>
      <c r="L76" s="17"/>
      <c r="M76" s="9"/>
      <c r="N76" s="17"/>
    </row>
    <row r="77" spans="1:14">
      <c r="A77" s="4">
        <v>150</v>
      </c>
      <c r="B77" s="17">
        <v>3</v>
      </c>
      <c r="C77" s="4">
        <v>155</v>
      </c>
      <c r="D77" s="17">
        <v>4</v>
      </c>
      <c r="E77" s="9"/>
      <c r="F77" s="17"/>
      <c r="G77" s="9"/>
      <c r="H77" s="17"/>
      <c r="I77" s="9"/>
      <c r="J77" s="17"/>
      <c r="K77" s="9"/>
      <c r="L77" s="17"/>
      <c r="M77" s="9"/>
      <c r="N77" s="17"/>
    </row>
    <row r="78" spans="1:14">
      <c r="A78" s="4">
        <v>151</v>
      </c>
      <c r="B78" s="17">
        <v>3</v>
      </c>
      <c r="C78" s="4">
        <v>156</v>
      </c>
      <c r="D78" s="17">
        <v>4</v>
      </c>
      <c r="E78" s="9"/>
      <c r="F78" s="17"/>
      <c r="G78" s="9"/>
      <c r="H78" s="17"/>
      <c r="I78" s="9"/>
      <c r="J78" s="17"/>
      <c r="K78" s="9"/>
      <c r="L78" s="17"/>
      <c r="M78" s="9"/>
      <c r="N78" s="17"/>
    </row>
    <row r="79" spans="1:14">
      <c r="A79" s="4">
        <v>152</v>
      </c>
      <c r="B79" s="17">
        <v>3</v>
      </c>
      <c r="C79" s="4">
        <v>157</v>
      </c>
      <c r="D79" s="17">
        <v>4</v>
      </c>
      <c r="E79" s="9"/>
      <c r="F79" s="17"/>
      <c r="G79" s="9"/>
      <c r="H79" s="17"/>
      <c r="I79" s="9"/>
      <c r="J79" s="17"/>
      <c r="K79" s="9"/>
      <c r="L79" s="17"/>
      <c r="M79" s="9"/>
      <c r="N79" s="17"/>
    </row>
    <row r="80" spans="1:14">
      <c r="A80" s="4">
        <v>153</v>
      </c>
      <c r="B80" s="17">
        <v>3</v>
      </c>
      <c r="C80" s="4">
        <v>158</v>
      </c>
      <c r="D80" s="17">
        <v>4</v>
      </c>
      <c r="E80" s="9"/>
      <c r="F80" s="17"/>
      <c r="G80" s="9"/>
      <c r="H80" s="17"/>
      <c r="I80" s="9"/>
      <c r="J80" s="17"/>
      <c r="K80" s="9"/>
      <c r="L80" s="17"/>
      <c r="M80" s="9"/>
      <c r="N80" s="17"/>
    </row>
    <row r="81" spans="1:14">
      <c r="A81" s="4">
        <v>154</v>
      </c>
      <c r="B81" s="17">
        <v>2</v>
      </c>
      <c r="C81" s="4">
        <v>159</v>
      </c>
      <c r="D81" s="17">
        <v>4</v>
      </c>
      <c r="E81" s="9"/>
      <c r="F81" s="17"/>
      <c r="G81" s="9"/>
      <c r="H81" s="17"/>
      <c r="I81" s="9"/>
      <c r="J81" s="17"/>
      <c r="K81" s="9"/>
      <c r="L81" s="17"/>
      <c r="M81" s="9"/>
      <c r="N81" s="17"/>
    </row>
    <row r="82" spans="1:14">
      <c r="A82" s="4">
        <v>155</v>
      </c>
      <c r="B82" s="17">
        <v>2</v>
      </c>
      <c r="C82" s="4">
        <v>160</v>
      </c>
      <c r="D82" s="17">
        <v>3</v>
      </c>
      <c r="E82" s="9"/>
      <c r="F82" s="17"/>
      <c r="G82" s="9"/>
      <c r="H82" s="17"/>
      <c r="I82" s="9"/>
      <c r="J82" s="17"/>
      <c r="K82" s="9"/>
      <c r="L82" s="17"/>
      <c r="M82" s="9"/>
      <c r="N82" s="17"/>
    </row>
    <row r="83" spans="1:14">
      <c r="A83" s="4">
        <v>156</v>
      </c>
      <c r="B83" s="17">
        <v>2</v>
      </c>
      <c r="C83" s="4">
        <v>161</v>
      </c>
      <c r="D83" s="17">
        <v>3</v>
      </c>
      <c r="E83" s="9"/>
      <c r="F83" s="17"/>
      <c r="G83" s="9"/>
      <c r="H83" s="17"/>
      <c r="I83" s="9"/>
      <c r="J83" s="17"/>
      <c r="K83" s="9"/>
      <c r="L83" s="17"/>
      <c r="M83" s="9"/>
      <c r="N83" s="17"/>
    </row>
    <row r="84" spans="1:14">
      <c r="A84" s="4">
        <v>157</v>
      </c>
      <c r="B84" s="17">
        <v>2</v>
      </c>
      <c r="C84" s="4">
        <v>162</v>
      </c>
      <c r="D84" s="17">
        <v>3</v>
      </c>
      <c r="E84" s="9"/>
      <c r="F84" s="17"/>
      <c r="G84" s="9"/>
      <c r="H84" s="17"/>
      <c r="I84" s="9"/>
      <c r="J84" s="17"/>
      <c r="K84" s="9"/>
      <c r="L84" s="17"/>
      <c r="M84" s="9"/>
      <c r="N84" s="17"/>
    </row>
    <row r="85" spans="1:14">
      <c r="A85" s="4">
        <v>158</v>
      </c>
      <c r="B85" s="17">
        <v>2</v>
      </c>
      <c r="C85" s="4">
        <v>163</v>
      </c>
      <c r="D85" s="17">
        <v>3</v>
      </c>
      <c r="E85" s="9"/>
      <c r="F85" s="17"/>
      <c r="G85" s="9"/>
      <c r="H85" s="17"/>
      <c r="I85" s="9"/>
      <c r="J85" s="17"/>
      <c r="K85" s="9"/>
      <c r="L85" s="17"/>
      <c r="M85" s="9"/>
      <c r="N85" s="17"/>
    </row>
    <row r="86" spans="1:14">
      <c r="A86" s="4">
        <v>159</v>
      </c>
      <c r="B86" s="17">
        <v>2</v>
      </c>
      <c r="C86" s="4">
        <v>164</v>
      </c>
      <c r="D86" s="17">
        <v>3</v>
      </c>
      <c r="E86" s="9"/>
      <c r="F86" s="17"/>
      <c r="G86" s="9"/>
      <c r="H86" s="17"/>
      <c r="I86" s="9"/>
      <c r="J86" s="17"/>
      <c r="K86" s="9"/>
      <c r="L86" s="17"/>
      <c r="M86" s="9"/>
      <c r="N86" s="17"/>
    </row>
    <row r="87" spans="1:14">
      <c r="A87" s="4">
        <v>160</v>
      </c>
      <c r="B87" s="17">
        <v>2</v>
      </c>
      <c r="C87" s="4">
        <v>165</v>
      </c>
      <c r="D87" s="17">
        <v>3</v>
      </c>
      <c r="E87" s="9"/>
      <c r="F87" s="17"/>
      <c r="G87" s="9"/>
      <c r="H87" s="17"/>
      <c r="I87" s="9"/>
      <c r="J87" s="17"/>
      <c r="K87" s="9"/>
      <c r="L87" s="17"/>
      <c r="M87" s="9"/>
      <c r="N87" s="17"/>
    </row>
    <row r="88" spans="1:14">
      <c r="A88" s="4">
        <v>161</v>
      </c>
      <c r="B88" s="17">
        <v>1</v>
      </c>
      <c r="C88" s="4">
        <v>166</v>
      </c>
      <c r="D88" s="17">
        <v>3</v>
      </c>
      <c r="E88" s="9"/>
      <c r="F88" s="17"/>
      <c r="G88" s="9"/>
      <c r="H88" s="17"/>
      <c r="I88" s="9"/>
      <c r="J88" s="17"/>
      <c r="K88" s="9"/>
      <c r="L88" s="17"/>
      <c r="M88" s="9"/>
      <c r="N88" s="17"/>
    </row>
    <row r="89" spans="1:14">
      <c r="A89" s="4">
        <v>162</v>
      </c>
      <c r="B89" s="17">
        <v>1</v>
      </c>
      <c r="C89" s="4">
        <v>167</v>
      </c>
      <c r="D89" s="17">
        <v>2</v>
      </c>
      <c r="E89" s="9"/>
      <c r="F89" s="17"/>
      <c r="G89" s="9"/>
      <c r="H89" s="17"/>
      <c r="I89" s="9"/>
      <c r="J89" s="17"/>
      <c r="K89" s="9"/>
      <c r="L89" s="17"/>
      <c r="M89" s="9"/>
      <c r="N89" s="17"/>
    </row>
    <row r="90" spans="1:14">
      <c r="A90" s="4">
        <v>163</v>
      </c>
      <c r="B90" s="17">
        <v>1</v>
      </c>
      <c r="C90" s="4">
        <v>168</v>
      </c>
      <c r="D90" s="17">
        <v>2</v>
      </c>
      <c r="E90" s="9"/>
      <c r="F90" s="17"/>
      <c r="G90" s="9"/>
      <c r="H90" s="17"/>
      <c r="I90" s="9"/>
      <c r="J90" s="17"/>
      <c r="K90" s="9"/>
      <c r="L90" s="17"/>
      <c r="M90" s="9"/>
      <c r="N90" s="17"/>
    </row>
    <row r="91" spans="1:14">
      <c r="A91" s="4">
        <v>164</v>
      </c>
      <c r="B91" s="17">
        <v>1</v>
      </c>
      <c r="C91" s="4">
        <v>169</v>
      </c>
      <c r="D91" s="17">
        <v>2</v>
      </c>
      <c r="E91" s="9"/>
      <c r="F91" s="17"/>
      <c r="G91" s="9"/>
      <c r="H91" s="17"/>
      <c r="I91" s="9"/>
      <c r="J91" s="17"/>
      <c r="K91" s="9"/>
      <c r="L91" s="17"/>
      <c r="M91" s="9"/>
      <c r="N91" s="17"/>
    </row>
    <row r="92" spans="1:14">
      <c r="A92" s="4">
        <v>165</v>
      </c>
      <c r="B92" s="17">
        <v>1</v>
      </c>
      <c r="C92" s="4">
        <v>170</v>
      </c>
      <c r="D92" s="17">
        <v>2</v>
      </c>
      <c r="E92" s="9"/>
      <c r="F92" s="17"/>
      <c r="G92" s="9"/>
      <c r="H92" s="17"/>
      <c r="I92" s="9"/>
      <c r="J92" s="17"/>
      <c r="K92" s="9"/>
      <c r="L92" s="17"/>
      <c r="M92" s="9"/>
      <c r="N92" s="17"/>
    </row>
    <row r="93" spans="1:14">
      <c r="A93" s="4">
        <v>166</v>
      </c>
      <c r="B93" s="17">
        <v>1</v>
      </c>
      <c r="C93" s="4">
        <v>171</v>
      </c>
      <c r="D93" s="17">
        <v>2</v>
      </c>
      <c r="E93" s="9"/>
      <c r="F93" s="17"/>
      <c r="G93" s="9"/>
      <c r="H93" s="17"/>
      <c r="I93" s="9"/>
      <c r="J93" s="17"/>
      <c r="K93" s="9"/>
      <c r="L93" s="17"/>
      <c r="M93" s="9"/>
      <c r="N93" s="17"/>
    </row>
    <row r="94" spans="1:14">
      <c r="A94" s="4">
        <v>167</v>
      </c>
      <c r="B94" s="17">
        <v>1</v>
      </c>
      <c r="C94" s="4">
        <v>172</v>
      </c>
      <c r="D94" s="17">
        <v>2</v>
      </c>
      <c r="E94" s="9"/>
      <c r="F94" s="17"/>
      <c r="G94" s="9"/>
      <c r="H94" s="17"/>
      <c r="I94" s="9"/>
      <c r="J94" s="17"/>
      <c r="K94" s="9"/>
      <c r="L94" s="17"/>
      <c r="M94" s="9"/>
      <c r="N94" s="17"/>
    </row>
    <row r="95" spans="1:14">
      <c r="A95" s="4">
        <v>168</v>
      </c>
      <c r="B95" s="17">
        <v>1</v>
      </c>
      <c r="C95" s="4">
        <v>173</v>
      </c>
      <c r="D95" s="17">
        <v>2</v>
      </c>
      <c r="E95" s="9"/>
      <c r="F95" s="17"/>
      <c r="G95" s="9"/>
      <c r="H95" s="17"/>
      <c r="I95" s="9"/>
      <c r="J95" s="17"/>
      <c r="K95" s="9"/>
      <c r="L95" s="17"/>
      <c r="M95" s="9"/>
      <c r="N95" s="17"/>
    </row>
    <row r="96" spans="1:14">
      <c r="A96" s="4">
        <v>169</v>
      </c>
      <c r="B96" s="17">
        <v>1</v>
      </c>
      <c r="C96" s="4">
        <v>174</v>
      </c>
      <c r="D96" s="17">
        <v>1</v>
      </c>
      <c r="E96" s="9"/>
      <c r="F96" s="17"/>
      <c r="G96" s="9"/>
      <c r="H96" s="17"/>
      <c r="I96" s="9"/>
      <c r="J96" s="17"/>
      <c r="K96" s="9"/>
      <c r="L96" s="17"/>
      <c r="M96" s="9"/>
      <c r="N96" s="17"/>
    </row>
    <row r="97" spans="1:14">
      <c r="A97" s="4">
        <v>170</v>
      </c>
      <c r="B97" s="17">
        <v>1</v>
      </c>
      <c r="C97" s="4">
        <v>175</v>
      </c>
      <c r="D97" s="17">
        <v>1</v>
      </c>
      <c r="E97" s="9"/>
      <c r="F97" s="17"/>
      <c r="G97" s="9"/>
      <c r="H97" s="17"/>
      <c r="I97" s="9"/>
      <c r="J97" s="17"/>
      <c r="K97" s="9"/>
      <c r="L97" s="17"/>
      <c r="M97" s="9"/>
      <c r="N97" s="17"/>
    </row>
    <row r="98" spans="1:14">
      <c r="A98" s="4">
        <v>171</v>
      </c>
      <c r="B98" s="17">
        <v>1</v>
      </c>
      <c r="C98" s="4">
        <v>176</v>
      </c>
      <c r="D98" s="17">
        <v>1</v>
      </c>
      <c r="E98" s="9"/>
      <c r="F98" s="17"/>
      <c r="G98" s="9"/>
      <c r="H98" s="17"/>
      <c r="I98" s="9"/>
      <c r="J98" s="17"/>
      <c r="K98" s="9"/>
      <c r="L98" s="17"/>
      <c r="M98" s="9"/>
      <c r="N98" s="17"/>
    </row>
    <row r="99" spans="1:14">
      <c r="A99" s="4">
        <v>172</v>
      </c>
      <c r="B99" s="17">
        <v>1</v>
      </c>
      <c r="C99" s="4">
        <v>177</v>
      </c>
      <c r="D99" s="17">
        <v>1</v>
      </c>
      <c r="E99" s="9"/>
      <c r="F99" s="17"/>
      <c r="G99" s="9"/>
      <c r="H99" s="17"/>
      <c r="I99" s="9"/>
      <c r="J99" s="17"/>
      <c r="K99" s="9"/>
      <c r="L99" s="17"/>
      <c r="M99" s="9"/>
      <c r="N99" s="17"/>
    </row>
    <row r="100" spans="1:14">
      <c r="A100" s="4">
        <v>173</v>
      </c>
      <c r="B100" s="17">
        <v>1</v>
      </c>
      <c r="C100" s="4">
        <v>178</v>
      </c>
      <c r="D100" s="17">
        <v>1</v>
      </c>
      <c r="E100" s="9"/>
      <c r="F100" s="17"/>
      <c r="G100" s="9"/>
      <c r="H100" s="17"/>
      <c r="I100" s="9"/>
      <c r="J100" s="17"/>
      <c r="K100" s="9"/>
      <c r="L100" s="17"/>
      <c r="M100" s="9"/>
      <c r="N100" s="17"/>
    </row>
    <row r="101" spans="1:14">
      <c r="A101" s="4">
        <v>174</v>
      </c>
      <c r="B101" s="17">
        <v>1</v>
      </c>
      <c r="C101" s="4">
        <v>179</v>
      </c>
      <c r="D101" s="17">
        <v>1</v>
      </c>
      <c r="E101" s="9"/>
      <c r="F101" s="17"/>
      <c r="G101" s="9"/>
      <c r="H101" s="17"/>
      <c r="I101" s="9"/>
      <c r="J101" s="17"/>
      <c r="K101" s="9"/>
      <c r="L101" s="17"/>
      <c r="M101" s="9"/>
      <c r="N101" s="17"/>
    </row>
    <row r="102" spans="1:14">
      <c r="A102" s="4">
        <v>174</v>
      </c>
      <c r="B102" s="17">
        <v>1</v>
      </c>
      <c r="C102" s="4">
        <v>180</v>
      </c>
      <c r="D102" s="17">
        <v>1</v>
      </c>
      <c r="E102" s="9"/>
      <c r="F102" s="17"/>
      <c r="G102" s="9"/>
      <c r="H102" s="17"/>
      <c r="I102" s="9"/>
      <c r="J102" s="17"/>
      <c r="K102" s="9"/>
      <c r="L102" s="17"/>
      <c r="M102" s="9"/>
      <c r="N102" s="1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7855-96E3-43F9-8D70-98207E605093}">
  <sheetPr codeName="Feuil21"/>
  <dimension ref="A1:AF51"/>
  <sheetViews>
    <sheetView topLeftCell="Q1" workbookViewId="0">
      <selection activeCell="O27" sqref="O27"/>
    </sheetView>
  </sheetViews>
  <sheetFormatPr defaultColWidth="11" defaultRowHeight="12.75"/>
  <cols>
    <col min="1" max="1" width="4.625" style="83" bestFit="1" customWidth="1"/>
    <col min="2" max="2" width="4.125" style="84" bestFit="1" customWidth="1"/>
    <col min="3" max="3" width="4.625" style="83" bestFit="1" customWidth="1"/>
    <col min="4" max="4" width="4.125" style="84" bestFit="1" customWidth="1"/>
    <col min="5" max="5" width="6.75" style="83" bestFit="1" customWidth="1"/>
    <col min="6" max="6" width="4.125" style="84" bestFit="1" customWidth="1"/>
    <col min="7" max="7" width="5.5" style="83" bestFit="1" customWidth="1"/>
    <col min="8" max="8" width="4.125" style="84" bestFit="1" customWidth="1"/>
    <col min="9" max="9" width="5.5" style="85" bestFit="1" customWidth="1"/>
    <col min="10" max="10" width="4.125" style="84" bestFit="1" customWidth="1"/>
    <col min="11" max="11" width="5.5" style="85" bestFit="1" customWidth="1"/>
    <col min="12" max="12" width="4.125" style="84" bestFit="1" customWidth="1"/>
    <col min="13" max="13" width="6.375" style="85" bestFit="1" customWidth="1"/>
    <col min="14" max="14" width="4.125" style="84" bestFit="1" customWidth="1"/>
    <col min="15" max="15" width="11.125" style="85" bestFit="1" customWidth="1"/>
    <col min="16" max="16" width="4.125" style="84" bestFit="1" customWidth="1"/>
    <col min="17" max="17" width="7.625" style="2" bestFit="1" customWidth="1"/>
    <col min="18" max="18" width="3.875" style="18" bestFit="1" customWidth="1"/>
    <col min="19" max="19" width="7.625" style="2" bestFit="1" customWidth="1"/>
    <col min="20" max="20" width="3.875" style="18" bestFit="1" customWidth="1"/>
    <col min="21" max="21" width="7.625" style="2" bestFit="1" customWidth="1"/>
    <col min="22" max="22" width="3.875" style="18" bestFit="1" customWidth="1"/>
    <col min="23" max="23" width="7.625" style="2" bestFit="1" customWidth="1"/>
    <col min="24" max="24" width="3.875" style="18" bestFit="1" customWidth="1"/>
    <col min="25" max="25" width="7.625" style="2" bestFit="1" customWidth="1"/>
    <col min="26" max="26" width="3.875" style="18" bestFit="1" customWidth="1"/>
    <col min="27" max="27" width="7.625" style="2" bestFit="1" customWidth="1"/>
    <col min="28" max="28" width="3.875" style="18" bestFit="1" customWidth="1"/>
    <col min="29" max="29" width="7.625" style="2" bestFit="1" customWidth="1"/>
    <col min="30" max="30" width="3.875" style="18" bestFit="1" customWidth="1"/>
    <col min="31" max="31" width="7.625" style="2" bestFit="1" customWidth="1"/>
    <col min="32" max="32" width="3.875" style="18" bestFit="1" customWidth="1"/>
    <col min="33" max="16384" width="11" style="2"/>
  </cols>
  <sheetData>
    <row r="1" spans="1:32" ht="13.5" thickBot="1">
      <c r="A1" s="47" t="s">
        <v>0</v>
      </c>
      <c r="B1" s="48" t="s">
        <v>20</v>
      </c>
      <c r="C1" s="47" t="s">
        <v>9</v>
      </c>
      <c r="D1" s="48" t="s">
        <v>20</v>
      </c>
      <c r="E1" s="47" t="s">
        <v>28</v>
      </c>
      <c r="F1" s="48" t="s">
        <v>20</v>
      </c>
      <c r="G1" s="47" t="s">
        <v>10</v>
      </c>
      <c r="H1" s="48" t="s">
        <v>20</v>
      </c>
      <c r="I1" s="49" t="s">
        <v>21</v>
      </c>
      <c r="J1" s="48" t="s">
        <v>20</v>
      </c>
      <c r="K1" s="49" t="s">
        <v>22</v>
      </c>
      <c r="L1" s="48" t="s">
        <v>20</v>
      </c>
      <c r="M1" s="49" t="s">
        <v>11</v>
      </c>
      <c r="N1" s="48" t="s">
        <v>20</v>
      </c>
      <c r="O1" s="49" t="s">
        <v>29</v>
      </c>
      <c r="P1" s="48" t="s">
        <v>20</v>
      </c>
      <c r="Q1" s="11" t="s">
        <v>5</v>
      </c>
      <c r="R1" s="15" t="s">
        <v>20</v>
      </c>
      <c r="S1" s="11" t="s">
        <v>26</v>
      </c>
      <c r="T1" s="15" t="s">
        <v>20</v>
      </c>
      <c r="U1" s="11" t="s">
        <v>12</v>
      </c>
      <c r="V1" s="15" t="s">
        <v>20</v>
      </c>
      <c r="W1" s="11" t="s">
        <v>14</v>
      </c>
      <c r="X1" s="15" t="s">
        <v>20</v>
      </c>
      <c r="Y1" s="11" t="s">
        <v>16</v>
      </c>
      <c r="Z1" s="15" t="s">
        <v>20</v>
      </c>
      <c r="AA1" s="11" t="s">
        <v>18</v>
      </c>
      <c r="AB1" s="15" t="s">
        <v>20</v>
      </c>
      <c r="AC1" s="11" t="s">
        <v>17</v>
      </c>
      <c r="AD1" s="15" t="s">
        <v>20</v>
      </c>
      <c r="AE1" s="11" t="s">
        <v>30</v>
      </c>
      <c r="AF1" s="15" t="s">
        <v>20</v>
      </c>
    </row>
    <row r="2" spans="1:32" ht="13.5" thickTop="1">
      <c r="A2" s="50">
        <v>0</v>
      </c>
      <c r="B2" s="51">
        <v>25</v>
      </c>
      <c r="C2" s="52">
        <v>0</v>
      </c>
      <c r="D2" s="51">
        <v>25</v>
      </c>
      <c r="E2" s="52">
        <v>0</v>
      </c>
      <c r="F2" s="51">
        <v>25</v>
      </c>
      <c r="G2" s="53">
        <v>0</v>
      </c>
      <c r="H2" s="51">
        <v>25</v>
      </c>
      <c r="I2" s="54">
        <v>0</v>
      </c>
      <c r="J2" s="51">
        <v>25</v>
      </c>
      <c r="K2" s="55">
        <v>0</v>
      </c>
      <c r="L2" s="51">
        <v>25</v>
      </c>
      <c r="M2" s="55">
        <v>0</v>
      </c>
      <c r="N2" s="51">
        <v>25</v>
      </c>
      <c r="O2" s="56">
        <v>0</v>
      </c>
      <c r="P2" s="51">
        <v>25</v>
      </c>
      <c r="Q2" s="14">
        <v>0</v>
      </c>
      <c r="R2" s="16">
        <v>1</v>
      </c>
      <c r="S2" s="14">
        <v>0</v>
      </c>
      <c r="T2" s="16">
        <v>1</v>
      </c>
      <c r="U2" s="14">
        <v>0</v>
      </c>
      <c r="V2" s="16">
        <v>1</v>
      </c>
      <c r="W2" s="14">
        <v>10</v>
      </c>
      <c r="X2" s="16">
        <v>1</v>
      </c>
      <c r="Y2" s="14">
        <v>0</v>
      </c>
      <c r="Z2" s="16">
        <v>1</v>
      </c>
      <c r="AA2" s="14">
        <v>0</v>
      </c>
      <c r="AB2" s="16">
        <v>1</v>
      </c>
      <c r="AC2" s="14">
        <v>0</v>
      </c>
      <c r="AD2" s="16">
        <v>1</v>
      </c>
      <c r="AE2" s="14">
        <v>0</v>
      </c>
      <c r="AF2" s="16">
        <v>1</v>
      </c>
    </row>
    <row r="3" spans="1:32">
      <c r="A3" s="57">
        <v>74</v>
      </c>
      <c r="B3" s="58">
        <v>25</v>
      </c>
      <c r="C3" s="59">
        <v>84</v>
      </c>
      <c r="D3" s="58">
        <v>25</v>
      </c>
      <c r="E3" s="59">
        <v>84</v>
      </c>
      <c r="F3" s="58">
        <v>25</v>
      </c>
      <c r="G3" s="60">
        <v>160</v>
      </c>
      <c r="H3" s="58">
        <v>25</v>
      </c>
      <c r="I3" s="61">
        <v>540</v>
      </c>
      <c r="J3" s="58">
        <v>25</v>
      </c>
      <c r="K3" s="62">
        <v>1300</v>
      </c>
      <c r="L3" s="58">
        <v>25</v>
      </c>
      <c r="M3" s="62">
        <v>3150</v>
      </c>
      <c r="N3" s="58">
        <v>25</v>
      </c>
      <c r="O3" s="63">
        <v>5200</v>
      </c>
      <c r="P3" s="58">
        <v>25</v>
      </c>
      <c r="Q3" s="14">
        <v>180</v>
      </c>
      <c r="R3" s="17">
        <v>2</v>
      </c>
      <c r="S3" s="14">
        <v>360</v>
      </c>
      <c r="T3" s="17">
        <v>2</v>
      </c>
      <c r="U3" s="14">
        <v>80</v>
      </c>
      <c r="V3" s="17">
        <v>2</v>
      </c>
      <c r="W3" s="14">
        <v>20</v>
      </c>
      <c r="X3" s="17">
        <v>2</v>
      </c>
      <c r="Y3" s="14">
        <v>300</v>
      </c>
      <c r="Z3" s="17">
        <v>2</v>
      </c>
      <c r="AA3" s="14">
        <v>500</v>
      </c>
      <c r="AB3" s="17">
        <v>2</v>
      </c>
      <c r="AC3" s="14">
        <v>500</v>
      </c>
      <c r="AD3" s="17">
        <v>2</v>
      </c>
      <c r="AE3" s="14">
        <v>400</v>
      </c>
      <c r="AF3" s="17">
        <v>2</v>
      </c>
    </row>
    <row r="4" spans="1:32">
      <c r="A4" s="64"/>
      <c r="B4" s="58"/>
      <c r="C4" s="52"/>
      <c r="D4" s="58"/>
      <c r="E4" s="52">
        <v>85</v>
      </c>
      <c r="F4" s="58">
        <v>24</v>
      </c>
      <c r="G4" s="53">
        <v>161</v>
      </c>
      <c r="H4" s="58">
        <v>24</v>
      </c>
      <c r="I4" s="65">
        <v>541</v>
      </c>
      <c r="J4" s="58">
        <v>24</v>
      </c>
      <c r="K4" s="55">
        <v>1301</v>
      </c>
      <c r="L4" s="58">
        <v>24</v>
      </c>
      <c r="M4" s="55">
        <v>3151</v>
      </c>
      <c r="N4" s="58">
        <v>24</v>
      </c>
      <c r="O4" s="66">
        <v>5201</v>
      </c>
      <c r="P4" s="58">
        <v>24</v>
      </c>
      <c r="Q4" s="14">
        <v>200</v>
      </c>
      <c r="R4" s="17">
        <v>3</v>
      </c>
      <c r="S4" s="14">
        <v>380</v>
      </c>
      <c r="T4" s="17">
        <v>3</v>
      </c>
      <c r="U4" s="14"/>
      <c r="V4" s="17">
        <v>3</v>
      </c>
      <c r="W4" s="14">
        <v>30</v>
      </c>
      <c r="X4" s="17">
        <v>3</v>
      </c>
      <c r="Y4" s="14">
        <v>320</v>
      </c>
      <c r="Z4" s="17">
        <v>3</v>
      </c>
      <c r="AA4" s="14">
        <v>550</v>
      </c>
      <c r="AB4" s="17">
        <v>3</v>
      </c>
      <c r="AC4" s="14">
        <v>550</v>
      </c>
      <c r="AD4" s="17">
        <v>3</v>
      </c>
      <c r="AE4" s="14">
        <v>450</v>
      </c>
      <c r="AF4" s="17">
        <v>3</v>
      </c>
    </row>
    <row r="5" spans="1:32">
      <c r="A5" s="57">
        <v>75</v>
      </c>
      <c r="B5" s="58">
        <v>24</v>
      </c>
      <c r="C5" s="59">
        <v>85</v>
      </c>
      <c r="D5" s="58">
        <v>24</v>
      </c>
      <c r="E5" s="59">
        <v>86</v>
      </c>
      <c r="F5" s="58">
        <v>24</v>
      </c>
      <c r="G5" s="60">
        <v>164</v>
      </c>
      <c r="H5" s="58">
        <v>24</v>
      </c>
      <c r="I5" s="61">
        <v>550</v>
      </c>
      <c r="J5" s="58">
        <v>24</v>
      </c>
      <c r="K5" s="62">
        <v>1320</v>
      </c>
      <c r="L5" s="58">
        <v>24</v>
      </c>
      <c r="M5" s="62">
        <v>3200</v>
      </c>
      <c r="N5" s="58">
        <v>24</v>
      </c>
      <c r="O5" s="63">
        <v>5300</v>
      </c>
      <c r="P5" s="58">
        <v>24</v>
      </c>
      <c r="Q5" s="14">
        <v>210</v>
      </c>
      <c r="R5" s="17">
        <v>4</v>
      </c>
      <c r="S5" s="14">
        <v>400</v>
      </c>
      <c r="T5" s="17">
        <v>4</v>
      </c>
      <c r="U5" s="14"/>
      <c r="V5" s="17">
        <v>4</v>
      </c>
      <c r="W5" s="14">
        <v>40</v>
      </c>
      <c r="X5" s="17">
        <v>4</v>
      </c>
      <c r="Y5" s="14">
        <v>340</v>
      </c>
      <c r="Z5" s="17">
        <v>4</v>
      </c>
      <c r="AA5" s="14">
        <v>600</v>
      </c>
      <c r="AB5" s="17">
        <v>4</v>
      </c>
      <c r="AC5" s="14">
        <v>600</v>
      </c>
      <c r="AD5" s="17">
        <v>4</v>
      </c>
      <c r="AE5" s="14">
        <v>500</v>
      </c>
      <c r="AF5" s="17">
        <v>4</v>
      </c>
    </row>
    <row r="6" spans="1:32">
      <c r="A6" s="57"/>
      <c r="B6" s="58"/>
      <c r="C6" s="59"/>
      <c r="D6" s="58"/>
      <c r="E6" s="59">
        <v>87</v>
      </c>
      <c r="F6" s="58">
        <v>23</v>
      </c>
      <c r="G6" s="60">
        <v>165</v>
      </c>
      <c r="H6" s="58">
        <v>23</v>
      </c>
      <c r="I6" s="61">
        <v>551</v>
      </c>
      <c r="J6" s="58">
        <v>23</v>
      </c>
      <c r="K6" s="62">
        <v>1321</v>
      </c>
      <c r="L6" s="58">
        <v>23</v>
      </c>
      <c r="M6" s="62">
        <v>3201</v>
      </c>
      <c r="N6" s="58">
        <v>23</v>
      </c>
      <c r="O6" s="63">
        <v>5301</v>
      </c>
      <c r="P6" s="58">
        <v>23</v>
      </c>
      <c r="Q6" s="14">
        <v>220</v>
      </c>
      <c r="R6" s="17">
        <v>5</v>
      </c>
      <c r="S6" s="14">
        <v>420</v>
      </c>
      <c r="T6" s="17">
        <v>5</v>
      </c>
      <c r="U6" s="14">
        <v>85</v>
      </c>
      <c r="V6" s="17">
        <v>5</v>
      </c>
      <c r="W6" s="14">
        <v>50</v>
      </c>
      <c r="X6" s="17">
        <v>5</v>
      </c>
      <c r="Y6" s="14">
        <v>360</v>
      </c>
      <c r="Z6" s="17">
        <v>5</v>
      </c>
      <c r="AA6" s="14">
        <v>650</v>
      </c>
      <c r="AB6" s="17">
        <v>5</v>
      </c>
      <c r="AC6" s="14">
        <v>650</v>
      </c>
      <c r="AD6" s="17">
        <v>5</v>
      </c>
      <c r="AE6" s="14">
        <v>550</v>
      </c>
      <c r="AF6" s="17">
        <v>5</v>
      </c>
    </row>
    <row r="7" spans="1:32">
      <c r="A7" s="57">
        <v>76</v>
      </c>
      <c r="B7" s="58">
        <v>23</v>
      </c>
      <c r="C7" s="59">
        <v>86</v>
      </c>
      <c r="D7" s="58">
        <v>23</v>
      </c>
      <c r="E7" s="59">
        <v>89</v>
      </c>
      <c r="F7" s="58">
        <v>23</v>
      </c>
      <c r="G7" s="60">
        <v>168</v>
      </c>
      <c r="H7" s="58">
        <v>23</v>
      </c>
      <c r="I7" s="61">
        <v>560</v>
      </c>
      <c r="J7" s="58">
        <v>23</v>
      </c>
      <c r="K7" s="62">
        <v>1340</v>
      </c>
      <c r="L7" s="58">
        <v>23</v>
      </c>
      <c r="M7" s="62">
        <v>3250</v>
      </c>
      <c r="N7" s="58">
        <v>23</v>
      </c>
      <c r="O7" s="63">
        <v>5400</v>
      </c>
      <c r="P7" s="58">
        <v>23</v>
      </c>
      <c r="Q7" s="14">
        <v>230</v>
      </c>
      <c r="R7" s="17">
        <v>6</v>
      </c>
      <c r="S7" s="14">
        <v>440</v>
      </c>
      <c r="T7" s="17">
        <v>6</v>
      </c>
      <c r="U7" s="14"/>
      <c r="V7" s="17">
        <v>6</v>
      </c>
      <c r="W7" s="14">
        <v>60</v>
      </c>
      <c r="X7" s="17">
        <v>6</v>
      </c>
      <c r="Y7" s="14">
        <v>380</v>
      </c>
      <c r="Z7" s="17">
        <v>6</v>
      </c>
      <c r="AA7" s="14">
        <v>700</v>
      </c>
      <c r="AB7" s="17">
        <v>6</v>
      </c>
      <c r="AC7" s="14">
        <v>700</v>
      </c>
      <c r="AD7" s="17">
        <v>6</v>
      </c>
      <c r="AE7" s="14">
        <v>600</v>
      </c>
      <c r="AF7" s="17">
        <v>6</v>
      </c>
    </row>
    <row r="8" spans="1:32">
      <c r="A8" s="57"/>
      <c r="B8" s="58"/>
      <c r="C8" s="59"/>
      <c r="D8" s="58"/>
      <c r="E8" s="59">
        <v>90</v>
      </c>
      <c r="F8" s="58">
        <v>22</v>
      </c>
      <c r="G8" s="60">
        <v>169</v>
      </c>
      <c r="H8" s="58">
        <v>22</v>
      </c>
      <c r="I8" s="61">
        <v>561</v>
      </c>
      <c r="J8" s="58">
        <v>22</v>
      </c>
      <c r="K8" s="62">
        <v>1341</v>
      </c>
      <c r="L8" s="58">
        <v>22</v>
      </c>
      <c r="M8" s="62">
        <v>3251</v>
      </c>
      <c r="N8" s="58">
        <v>22</v>
      </c>
      <c r="O8" s="63">
        <v>5401</v>
      </c>
      <c r="P8" s="58">
        <v>22</v>
      </c>
      <c r="Q8" s="14">
        <v>240</v>
      </c>
      <c r="R8" s="17">
        <v>7</v>
      </c>
      <c r="S8" s="14">
        <v>460</v>
      </c>
      <c r="T8" s="17">
        <v>7</v>
      </c>
      <c r="U8" s="14"/>
      <c r="V8" s="17">
        <v>7</v>
      </c>
      <c r="W8" s="14">
        <v>70</v>
      </c>
      <c r="X8" s="17">
        <v>7</v>
      </c>
      <c r="Y8" s="14">
        <v>400</v>
      </c>
      <c r="Z8" s="17">
        <v>7</v>
      </c>
      <c r="AA8" s="14">
        <v>750</v>
      </c>
      <c r="AB8" s="17">
        <v>7</v>
      </c>
      <c r="AC8" s="14">
        <v>750</v>
      </c>
      <c r="AD8" s="17">
        <v>7</v>
      </c>
      <c r="AE8" s="14">
        <v>650</v>
      </c>
      <c r="AF8" s="17">
        <v>7</v>
      </c>
    </row>
    <row r="9" spans="1:32">
      <c r="A9" s="57">
        <v>77</v>
      </c>
      <c r="B9" s="58">
        <v>22</v>
      </c>
      <c r="C9" s="59">
        <v>87</v>
      </c>
      <c r="D9" s="58">
        <v>22</v>
      </c>
      <c r="E9" s="59">
        <v>92</v>
      </c>
      <c r="F9" s="58">
        <v>22</v>
      </c>
      <c r="G9" s="60">
        <v>172</v>
      </c>
      <c r="H9" s="58">
        <v>22</v>
      </c>
      <c r="I9" s="61">
        <v>570</v>
      </c>
      <c r="J9" s="58">
        <v>22</v>
      </c>
      <c r="K9" s="62">
        <v>1360</v>
      </c>
      <c r="L9" s="58">
        <v>22</v>
      </c>
      <c r="M9" s="62">
        <v>3300</v>
      </c>
      <c r="N9" s="58">
        <v>22</v>
      </c>
      <c r="O9" s="63">
        <v>5500</v>
      </c>
      <c r="P9" s="58">
        <v>22</v>
      </c>
      <c r="Q9" s="14">
        <v>250</v>
      </c>
      <c r="R9" s="17">
        <v>8</v>
      </c>
      <c r="S9" s="14">
        <v>480</v>
      </c>
      <c r="T9" s="17">
        <v>8</v>
      </c>
      <c r="U9" s="14">
        <v>90</v>
      </c>
      <c r="V9" s="17">
        <v>8</v>
      </c>
      <c r="W9" s="14">
        <v>80</v>
      </c>
      <c r="X9" s="17">
        <v>8</v>
      </c>
      <c r="Y9" s="14">
        <v>420</v>
      </c>
      <c r="Z9" s="17">
        <v>8</v>
      </c>
      <c r="AA9" s="14">
        <v>800</v>
      </c>
      <c r="AB9" s="17">
        <v>8</v>
      </c>
      <c r="AC9" s="14">
        <v>800</v>
      </c>
      <c r="AD9" s="17">
        <v>8</v>
      </c>
      <c r="AE9" s="14">
        <v>700</v>
      </c>
      <c r="AF9" s="17">
        <v>8</v>
      </c>
    </row>
    <row r="10" spans="1:32">
      <c r="A10" s="57"/>
      <c r="B10" s="58"/>
      <c r="C10" s="59"/>
      <c r="D10" s="58"/>
      <c r="E10" s="59">
        <v>93</v>
      </c>
      <c r="F10" s="58">
        <v>21</v>
      </c>
      <c r="G10" s="60">
        <v>173</v>
      </c>
      <c r="H10" s="58">
        <v>21</v>
      </c>
      <c r="I10" s="61">
        <v>571</v>
      </c>
      <c r="J10" s="58">
        <v>21</v>
      </c>
      <c r="K10" s="62">
        <v>1361</v>
      </c>
      <c r="L10" s="58">
        <v>21</v>
      </c>
      <c r="M10" s="62">
        <v>3301</v>
      </c>
      <c r="N10" s="58">
        <v>21</v>
      </c>
      <c r="O10" s="63">
        <v>5501</v>
      </c>
      <c r="P10" s="58">
        <v>21</v>
      </c>
      <c r="Q10" s="14">
        <v>260</v>
      </c>
      <c r="R10" s="17">
        <v>9</v>
      </c>
      <c r="S10" s="14">
        <v>500</v>
      </c>
      <c r="T10" s="17">
        <v>9</v>
      </c>
      <c r="U10" s="14"/>
      <c r="V10" s="17">
        <v>9</v>
      </c>
      <c r="W10" s="14">
        <v>90</v>
      </c>
      <c r="X10" s="17">
        <v>9</v>
      </c>
      <c r="Y10" s="14">
        <v>440</v>
      </c>
      <c r="Z10" s="17">
        <v>9</v>
      </c>
      <c r="AA10" s="14">
        <v>850</v>
      </c>
      <c r="AB10" s="17">
        <v>9</v>
      </c>
      <c r="AC10" s="14">
        <v>850</v>
      </c>
      <c r="AD10" s="17">
        <v>9</v>
      </c>
      <c r="AE10" s="14">
        <v>750</v>
      </c>
      <c r="AF10" s="17">
        <v>9</v>
      </c>
    </row>
    <row r="11" spans="1:32">
      <c r="A11" s="57">
        <v>78</v>
      </c>
      <c r="B11" s="58">
        <v>21</v>
      </c>
      <c r="C11" s="59">
        <v>88</v>
      </c>
      <c r="D11" s="58">
        <v>21</v>
      </c>
      <c r="E11" s="59">
        <v>95</v>
      </c>
      <c r="F11" s="58">
        <v>21</v>
      </c>
      <c r="G11" s="60">
        <v>176</v>
      </c>
      <c r="H11" s="58">
        <v>21</v>
      </c>
      <c r="I11" s="61">
        <v>580</v>
      </c>
      <c r="J11" s="58">
        <v>21</v>
      </c>
      <c r="K11" s="62">
        <v>1380</v>
      </c>
      <c r="L11" s="58">
        <v>21</v>
      </c>
      <c r="M11" s="62">
        <v>3350</v>
      </c>
      <c r="N11" s="58">
        <v>21</v>
      </c>
      <c r="O11" s="63">
        <v>6000</v>
      </c>
      <c r="P11" s="58">
        <v>21</v>
      </c>
      <c r="Q11" s="14">
        <v>270</v>
      </c>
      <c r="R11" s="17">
        <v>10</v>
      </c>
      <c r="S11" s="14">
        <v>520</v>
      </c>
      <c r="T11" s="17">
        <v>10</v>
      </c>
      <c r="U11" s="14"/>
      <c r="V11" s="17">
        <v>10</v>
      </c>
      <c r="W11" s="14">
        <v>100</v>
      </c>
      <c r="X11" s="17">
        <v>10</v>
      </c>
      <c r="Y11" s="14">
        <v>460</v>
      </c>
      <c r="Z11" s="17">
        <v>10</v>
      </c>
      <c r="AA11" s="14">
        <v>900</v>
      </c>
      <c r="AB11" s="17">
        <v>10</v>
      </c>
      <c r="AC11" s="14">
        <v>900</v>
      </c>
      <c r="AD11" s="17">
        <v>10</v>
      </c>
      <c r="AE11" s="14">
        <v>800</v>
      </c>
      <c r="AF11" s="17">
        <v>10</v>
      </c>
    </row>
    <row r="12" spans="1:32">
      <c r="A12" s="57"/>
      <c r="B12" s="58"/>
      <c r="C12" s="59"/>
      <c r="D12" s="58"/>
      <c r="E12" s="59">
        <v>96</v>
      </c>
      <c r="F12" s="58">
        <v>20</v>
      </c>
      <c r="G12" s="60">
        <v>177</v>
      </c>
      <c r="H12" s="58">
        <v>20</v>
      </c>
      <c r="I12" s="61">
        <v>581</v>
      </c>
      <c r="J12" s="58">
        <v>20</v>
      </c>
      <c r="K12" s="62">
        <v>1381</v>
      </c>
      <c r="L12" s="58">
        <v>20</v>
      </c>
      <c r="M12" s="62">
        <v>3351</v>
      </c>
      <c r="N12" s="58">
        <v>20</v>
      </c>
      <c r="O12" s="63">
        <v>6001</v>
      </c>
      <c r="P12" s="58">
        <v>20</v>
      </c>
      <c r="Q12" s="14">
        <v>280</v>
      </c>
      <c r="R12" s="17">
        <v>11</v>
      </c>
      <c r="S12" s="14">
        <v>540</v>
      </c>
      <c r="T12" s="17">
        <v>11</v>
      </c>
      <c r="U12" s="14">
        <v>95</v>
      </c>
      <c r="V12" s="17">
        <v>11</v>
      </c>
      <c r="W12" s="14">
        <v>110</v>
      </c>
      <c r="X12" s="17">
        <v>11</v>
      </c>
      <c r="Y12" s="14">
        <v>480</v>
      </c>
      <c r="Z12" s="17">
        <v>11</v>
      </c>
      <c r="AA12" s="14">
        <v>950</v>
      </c>
      <c r="AB12" s="17">
        <v>11</v>
      </c>
      <c r="AC12" s="14">
        <v>950</v>
      </c>
      <c r="AD12" s="17">
        <v>11</v>
      </c>
      <c r="AE12" s="14">
        <v>850</v>
      </c>
      <c r="AF12" s="17">
        <v>11</v>
      </c>
    </row>
    <row r="13" spans="1:32">
      <c r="A13" s="57">
        <v>79</v>
      </c>
      <c r="B13" s="58">
        <v>20</v>
      </c>
      <c r="C13" s="59">
        <v>89</v>
      </c>
      <c r="D13" s="58">
        <v>20</v>
      </c>
      <c r="E13" s="59">
        <v>98</v>
      </c>
      <c r="F13" s="58">
        <v>20</v>
      </c>
      <c r="G13" s="60">
        <v>180</v>
      </c>
      <c r="H13" s="58">
        <v>20</v>
      </c>
      <c r="I13" s="61">
        <v>590</v>
      </c>
      <c r="J13" s="58">
        <v>20</v>
      </c>
      <c r="K13" s="62">
        <v>1400</v>
      </c>
      <c r="L13" s="58">
        <v>20</v>
      </c>
      <c r="M13" s="62">
        <v>3400</v>
      </c>
      <c r="N13" s="58">
        <v>20</v>
      </c>
      <c r="O13" s="63">
        <v>6100</v>
      </c>
      <c r="P13" s="58">
        <v>20</v>
      </c>
      <c r="Q13" s="14">
        <v>290</v>
      </c>
      <c r="R13" s="17">
        <v>12</v>
      </c>
      <c r="S13" s="14">
        <v>560</v>
      </c>
      <c r="T13" s="17">
        <v>12</v>
      </c>
      <c r="U13" s="14"/>
      <c r="V13" s="17">
        <v>12</v>
      </c>
      <c r="W13" s="14">
        <v>120</v>
      </c>
      <c r="X13" s="17">
        <v>12</v>
      </c>
      <c r="Y13" s="14">
        <v>500</v>
      </c>
      <c r="Z13" s="17">
        <v>12</v>
      </c>
      <c r="AA13" s="14">
        <v>1000</v>
      </c>
      <c r="AB13" s="17">
        <v>12</v>
      </c>
      <c r="AC13" s="14">
        <v>1000</v>
      </c>
      <c r="AD13" s="17">
        <v>12</v>
      </c>
      <c r="AE13" s="14">
        <v>900</v>
      </c>
      <c r="AF13" s="17">
        <v>12</v>
      </c>
    </row>
    <row r="14" spans="1:32">
      <c r="A14" s="57"/>
      <c r="B14" s="58"/>
      <c r="C14" s="59"/>
      <c r="D14" s="58"/>
      <c r="E14" s="59">
        <v>99</v>
      </c>
      <c r="F14" s="58">
        <v>19</v>
      </c>
      <c r="G14" s="60">
        <v>181</v>
      </c>
      <c r="H14" s="58">
        <v>19</v>
      </c>
      <c r="I14" s="61">
        <v>591</v>
      </c>
      <c r="J14" s="58">
        <v>19</v>
      </c>
      <c r="K14" s="62">
        <v>1401</v>
      </c>
      <c r="L14" s="58">
        <v>19</v>
      </c>
      <c r="M14" s="62">
        <v>3401</v>
      </c>
      <c r="N14" s="58">
        <v>19</v>
      </c>
      <c r="O14" s="63">
        <v>6101</v>
      </c>
      <c r="P14" s="58">
        <v>19</v>
      </c>
      <c r="Q14" s="14">
        <v>300</v>
      </c>
      <c r="R14" s="17">
        <v>13</v>
      </c>
      <c r="S14" s="14">
        <v>580</v>
      </c>
      <c r="T14" s="17">
        <v>13</v>
      </c>
      <c r="U14" s="14"/>
      <c r="V14" s="17">
        <v>13</v>
      </c>
      <c r="W14" s="14">
        <v>130</v>
      </c>
      <c r="X14" s="17">
        <v>13</v>
      </c>
      <c r="Y14" s="14">
        <v>520</v>
      </c>
      <c r="Z14" s="17">
        <v>13</v>
      </c>
      <c r="AA14" s="14">
        <v>1100</v>
      </c>
      <c r="AB14" s="17">
        <v>13</v>
      </c>
      <c r="AC14" s="14">
        <v>1100</v>
      </c>
      <c r="AD14" s="17">
        <v>13</v>
      </c>
      <c r="AE14" s="14">
        <v>950</v>
      </c>
      <c r="AF14" s="17">
        <v>13</v>
      </c>
    </row>
    <row r="15" spans="1:32">
      <c r="A15" s="57">
        <v>80</v>
      </c>
      <c r="B15" s="58">
        <v>19</v>
      </c>
      <c r="C15" s="59">
        <v>90</v>
      </c>
      <c r="D15" s="58">
        <v>19</v>
      </c>
      <c r="E15" s="59">
        <v>102</v>
      </c>
      <c r="F15" s="58">
        <v>19</v>
      </c>
      <c r="G15" s="60">
        <v>185</v>
      </c>
      <c r="H15" s="58">
        <v>19</v>
      </c>
      <c r="I15" s="61">
        <v>1000</v>
      </c>
      <c r="J15" s="58">
        <v>19</v>
      </c>
      <c r="K15" s="62">
        <v>1430</v>
      </c>
      <c r="L15" s="58">
        <v>19</v>
      </c>
      <c r="M15" s="62">
        <v>3450</v>
      </c>
      <c r="N15" s="58">
        <v>19</v>
      </c>
      <c r="O15" s="63">
        <v>6200</v>
      </c>
      <c r="P15" s="58">
        <v>19</v>
      </c>
      <c r="Q15" s="14">
        <v>310</v>
      </c>
      <c r="R15" s="17">
        <v>14</v>
      </c>
      <c r="S15" s="14">
        <v>600</v>
      </c>
      <c r="T15" s="17">
        <v>14</v>
      </c>
      <c r="U15" s="14">
        <v>100</v>
      </c>
      <c r="V15" s="17">
        <v>14</v>
      </c>
      <c r="W15" s="14">
        <v>140</v>
      </c>
      <c r="X15" s="17">
        <v>14</v>
      </c>
      <c r="Y15" s="14">
        <v>540</v>
      </c>
      <c r="Z15" s="17">
        <v>14</v>
      </c>
      <c r="AA15" s="14">
        <v>1200</v>
      </c>
      <c r="AB15" s="17">
        <v>14</v>
      </c>
      <c r="AC15" s="14">
        <v>1200</v>
      </c>
      <c r="AD15" s="17">
        <v>14</v>
      </c>
      <c r="AE15" s="14">
        <v>1000</v>
      </c>
      <c r="AF15" s="17">
        <v>14</v>
      </c>
    </row>
    <row r="16" spans="1:32">
      <c r="A16" s="57"/>
      <c r="B16" s="58"/>
      <c r="C16" s="59">
        <v>91</v>
      </c>
      <c r="D16" s="58">
        <v>18</v>
      </c>
      <c r="E16" s="59">
        <v>103</v>
      </c>
      <c r="F16" s="58">
        <v>18</v>
      </c>
      <c r="G16" s="60">
        <v>186</v>
      </c>
      <c r="H16" s="58">
        <v>18</v>
      </c>
      <c r="I16" s="61">
        <v>1001</v>
      </c>
      <c r="J16" s="58">
        <v>18</v>
      </c>
      <c r="K16" s="62">
        <v>1431</v>
      </c>
      <c r="L16" s="58">
        <v>18</v>
      </c>
      <c r="M16" s="62">
        <v>3451</v>
      </c>
      <c r="N16" s="58">
        <v>18</v>
      </c>
      <c r="O16" s="63">
        <v>6201</v>
      </c>
      <c r="P16" s="58">
        <v>18</v>
      </c>
      <c r="Q16" s="14">
        <v>320</v>
      </c>
      <c r="R16" s="17">
        <v>15</v>
      </c>
      <c r="S16" s="14">
        <v>620</v>
      </c>
      <c r="T16" s="17">
        <v>15</v>
      </c>
      <c r="U16" s="14"/>
      <c r="V16" s="17">
        <v>15</v>
      </c>
      <c r="W16" s="14">
        <v>150</v>
      </c>
      <c r="X16" s="17">
        <v>15</v>
      </c>
      <c r="Y16" s="14">
        <v>560</v>
      </c>
      <c r="Z16" s="17">
        <v>15</v>
      </c>
      <c r="AA16" s="14">
        <v>1300</v>
      </c>
      <c r="AB16" s="17">
        <v>15</v>
      </c>
      <c r="AC16" s="14">
        <v>1300</v>
      </c>
      <c r="AD16" s="17">
        <v>15</v>
      </c>
      <c r="AE16" s="14">
        <v>1100</v>
      </c>
      <c r="AF16" s="17">
        <v>15</v>
      </c>
    </row>
    <row r="17" spans="1:32">
      <c r="A17" s="57">
        <v>81</v>
      </c>
      <c r="B17" s="58">
        <v>18</v>
      </c>
      <c r="C17" s="59">
        <v>92</v>
      </c>
      <c r="D17" s="58">
        <v>18</v>
      </c>
      <c r="E17" s="59">
        <v>106</v>
      </c>
      <c r="F17" s="58">
        <v>18</v>
      </c>
      <c r="G17" s="60">
        <v>190</v>
      </c>
      <c r="H17" s="58">
        <v>18</v>
      </c>
      <c r="I17" s="61">
        <v>1020</v>
      </c>
      <c r="J17" s="58">
        <v>18</v>
      </c>
      <c r="K17" s="62">
        <v>1460</v>
      </c>
      <c r="L17" s="58">
        <v>18</v>
      </c>
      <c r="M17" s="62">
        <v>3500</v>
      </c>
      <c r="N17" s="58">
        <v>18</v>
      </c>
      <c r="O17" s="63">
        <v>6300</v>
      </c>
      <c r="P17" s="58">
        <v>18</v>
      </c>
      <c r="Q17" s="14">
        <v>330</v>
      </c>
      <c r="R17" s="17">
        <v>16</v>
      </c>
      <c r="S17" s="14">
        <v>640</v>
      </c>
      <c r="T17" s="17">
        <v>16</v>
      </c>
      <c r="U17" s="14">
        <v>105</v>
      </c>
      <c r="V17" s="17">
        <v>16</v>
      </c>
      <c r="W17" s="14">
        <v>160</v>
      </c>
      <c r="X17" s="17">
        <v>16</v>
      </c>
      <c r="Y17" s="14">
        <v>580</v>
      </c>
      <c r="Z17" s="17">
        <v>16</v>
      </c>
      <c r="AA17" s="14">
        <v>1400</v>
      </c>
      <c r="AB17" s="17">
        <v>16</v>
      </c>
      <c r="AC17" s="14">
        <v>1400</v>
      </c>
      <c r="AD17" s="17">
        <v>16</v>
      </c>
      <c r="AE17" s="14">
        <v>1200</v>
      </c>
      <c r="AF17" s="17">
        <v>16</v>
      </c>
    </row>
    <row r="18" spans="1:32">
      <c r="A18" s="57">
        <v>82</v>
      </c>
      <c r="B18" s="58">
        <v>17</v>
      </c>
      <c r="C18" s="59">
        <v>93</v>
      </c>
      <c r="D18" s="58">
        <v>17</v>
      </c>
      <c r="E18" s="59">
        <v>107</v>
      </c>
      <c r="F18" s="58">
        <v>17</v>
      </c>
      <c r="G18" s="60">
        <v>191</v>
      </c>
      <c r="H18" s="58">
        <v>17</v>
      </c>
      <c r="I18" s="61">
        <v>1021</v>
      </c>
      <c r="J18" s="58">
        <v>17</v>
      </c>
      <c r="K18" s="62">
        <v>1461</v>
      </c>
      <c r="L18" s="58">
        <v>17</v>
      </c>
      <c r="M18" s="62">
        <v>3501</v>
      </c>
      <c r="N18" s="58">
        <v>17</v>
      </c>
      <c r="O18" s="63">
        <v>6301</v>
      </c>
      <c r="P18" s="58">
        <v>17</v>
      </c>
      <c r="Q18" s="14">
        <v>340</v>
      </c>
      <c r="R18" s="17">
        <v>17</v>
      </c>
      <c r="S18" s="14">
        <v>660</v>
      </c>
      <c r="T18" s="17">
        <v>17</v>
      </c>
      <c r="U18" s="14"/>
      <c r="V18" s="17">
        <v>17</v>
      </c>
      <c r="W18" s="14">
        <v>170</v>
      </c>
      <c r="X18" s="17">
        <v>17</v>
      </c>
      <c r="Y18" s="14">
        <v>600</v>
      </c>
      <c r="Z18" s="17">
        <v>17</v>
      </c>
      <c r="AA18" s="14">
        <v>1500</v>
      </c>
      <c r="AB18" s="17">
        <v>17</v>
      </c>
      <c r="AC18" s="14">
        <v>1500</v>
      </c>
      <c r="AD18" s="17">
        <v>17</v>
      </c>
      <c r="AE18" s="14">
        <v>1400</v>
      </c>
      <c r="AF18" s="17">
        <v>17</v>
      </c>
    </row>
    <row r="19" spans="1:32">
      <c r="A19" s="57">
        <v>83</v>
      </c>
      <c r="B19" s="58">
        <v>17</v>
      </c>
      <c r="C19" s="59">
        <v>94</v>
      </c>
      <c r="D19" s="58">
        <v>17</v>
      </c>
      <c r="E19" s="59">
        <v>110</v>
      </c>
      <c r="F19" s="58">
        <v>17</v>
      </c>
      <c r="G19" s="60">
        <v>195</v>
      </c>
      <c r="H19" s="58">
        <v>17</v>
      </c>
      <c r="I19" s="61">
        <v>1040</v>
      </c>
      <c r="J19" s="58">
        <v>17</v>
      </c>
      <c r="K19" s="62">
        <v>1490</v>
      </c>
      <c r="L19" s="58">
        <v>17</v>
      </c>
      <c r="M19" s="62">
        <v>3550</v>
      </c>
      <c r="N19" s="58">
        <v>17</v>
      </c>
      <c r="O19" s="63">
        <v>6400</v>
      </c>
      <c r="P19" s="58">
        <v>17</v>
      </c>
      <c r="Q19" s="14">
        <v>350</v>
      </c>
      <c r="R19" s="17">
        <v>18</v>
      </c>
      <c r="S19" s="14">
        <v>680</v>
      </c>
      <c r="T19" s="17">
        <v>18</v>
      </c>
      <c r="U19" s="14">
        <v>110</v>
      </c>
      <c r="V19" s="17">
        <v>18</v>
      </c>
      <c r="W19" s="14">
        <v>180</v>
      </c>
      <c r="X19" s="17">
        <v>18</v>
      </c>
      <c r="Y19" s="14">
        <v>620</v>
      </c>
      <c r="Z19" s="17">
        <v>18</v>
      </c>
      <c r="AA19" s="14">
        <v>1600</v>
      </c>
      <c r="AB19" s="17">
        <v>18</v>
      </c>
      <c r="AC19" s="14">
        <v>1600</v>
      </c>
      <c r="AD19" s="17">
        <v>18</v>
      </c>
      <c r="AE19" s="14">
        <v>1600</v>
      </c>
      <c r="AF19" s="17">
        <v>18</v>
      </c>
    </row>
    <row r="20" spans="1:32">
      <c r="A20" s="57">
        <v>84</v>
      </c>
      <c r="B20" s="58">
        <v>16</v>
      </c>
      <c r="C20" s="59">
        <v>95</v>
      </c>
      <c r="D20" s="58">
        <v>16</v>
      </c>
      <c r="E20" s="59">
        <v>111</v>
      </c>
      <c r="F20" s="58">
        <v>16</v>
      </c>
      <c r="G20" s="60">
        <v>196</v>
      </c>
      <c r="H20" s="58">
        <v>16</v>
      </c>
      <c r="I20" s="61">
        <v>1041</v>
      </c>
      <c r="J20" s="58">
        <v>16</v>
      </c>
      <c r="K20" s="62">
        <v>1491</v>
      </c>
      <c r="L20" s="58">
        <v>16</v>
      </c>
      <c r="M20" s="62">
        <v>3551</v>
      </c>
      <c r="N20" s="58">
        <v>16</v>
      </c>
      <c r="O20" s="63">
        <v>6401</v>
      </c>
      <c r="P20" s="58">
        <v>16</v>
      </c>
      <c r="Q20" s="14">
        <v>360</v>
      </c>
      <c r="R20" s="17">
        <v>19</v>
      </c>
      <c r="S20" s="14">
        <v>700</v>
      </c>
      <c r="T20" s="17">
        <v>19</v>
      </c>
      <c r="U20" s="14"/>
      <c r="V20" s="17">
        <v>19</v>
      </c>
      <c r="W20" s="14">
        <v>190</v>
      </c>
      <c r="X20" s="17">
        <v>19</v>
      </c>
      <c r="Y20" s="14">
        <v>640</v>
      </c>
      <c r="Z20" s="17">
        <v>19</v>
      </c>
      <c r="AA20" s="14">
        <v>1700</v>
      </c>
      <c r="AB20" s="17">
        <v>19</v>
      </c>
      <c r="AC20" s="14">
        <v>1700</v>
      </c>
      <c r="AD20" s="17">
        <v>19</v>
      </c>
      <c r="AE20" s="14">
        <v>1800</v>
      </c>
      <c r="AF20" s="17">
        <v>19</v>
      </c>
    </row>
    <row r="21" spans="1:32">
      <c r="A21" s="57">
        <v>85</v>
      </c>
      <c r="B21" s="58">
        <v>16</v>
      </c>
      <c r="C21" s="59">
        <v>96</v>
      </c>
      <c r="D21" s="58">
        <v>16</v>
      </c>
      <c r="E21" s="59">
        <v>114</v>
      </c>
      <c r="F21" s="58">
        <v>16</v>
      </c>
      <c r="G21" s="60">
        <v>200</v>
      </c>
      <c r="H21" s="58">
        <v>16</v>
      </c>
      <c r="I21" s="61">
        <v>1060</v>
      </c>
      <c r="J21" s="58">
        <v>16</v>
      </c>
      <c r="K21" s="62">
        <v>1520</v>
      </c>
      <c r="L21" s="58">
        <v>16</v>
      </c>
      <c r="M21" s="62">
        <v>4000</v>
      </c>
      <c r="N21" s="58">
        <v>16</v>
      </c>
      <c r="O21" s="63">
        <v>6500</v>
      </c>
      <c r="P21" s="58">
        <v>16</v>
      </c>
      <c r="Q21" s="14">
        <v>370</v>
      </c>
      <c r="R21" s="17">
        <v>20</v>
      </c>
      <c r="S21" s="14">
        <v>725</v>
      </c>
      <c r="T21" s="17">
        <v>20</v>
      </c>
      <c r="U21" s="14">
        <v>115</v>
      </c>
      <c r="V21" s="17">
        <v>20</v>
      </c>
      <c r="W21" s="14">
        <v>200</v>
      </c>
      <c r="X21" s="17">
        <v>20</v>
      </c>
      <c r="Y21" s="14">
        <v>670</v>
      </c>
      <c r="Z21" s="17">
        <v>20</v>
      </c>
      <c r="AA21" s="14">
        <v>1800</v>
      </c>
      <c r="AB21" s="17">
        <v>20</v>
      </c>
      <c r="AC21" s="14">
        <v>1800</v>
      </c>
      <c r="AD21" s="17">
        <v>20</v>
      </c>
      <c r="AE21" s="14">
        <v>2000</v>
      </c>
      <c r="AF21" s="17">
        <v>20</v>
      </c>
    </row>
    <row r="22" spans="1:32">
      <c r="A22" s="57">
        <v>86</v>
      </c>
      <c r="B22" s="58">
        <v>15</v>
      </c>
      <c r="C22" s="59">
        <v>97</v>
      </c>
      <c r="D22" s="58">
        <v>15</v>
      </c>
      <c r="E22" s="59">
        <v>115</v>
      </c>
      <c r="F22" s="58">
        <v>15</v>
      </c>
      <c r="G22" s="60">
        <v>201</v>
      </c>
      <c r="H22" s="58">
        <v>15</v>
      </c>
      <c r="I22" s="61">
        <v>1061</v>
      </c>
      <c r="J22" s="58">
        <v>15</v>
      </c>
      <c r="K22" s="62">
        <v>1521</v>
      </c>
      <c r="L22" s="58">
        <v>15</v>
      </c>
      <c r="M22" s="62">
        <v>4001</v>
      </c>
      <c r="N22" s="58">
        <v>15</v>
      </c>
      <c r="O22" s="63">
        <v>6501</v>
      </c>
      <c r="P22" s="58">
        <v>15</v>
      </c>
      <c r="Q22" s="14">
        <v>380</v>
      </c>
      <c r="R22" s="17">
        <v>21</v>
      </c>
      <c r="S22" s="14">
        <v>750</v>
      </c>
      <c r="T22" s="17">
        <v>21</v>
      </c>
      <c r="U22" s="14"/>
      <c r="V22" s="17">
        <v>21</v>
      </c>
      <c r="W22" s="14">
        <v>210</v>
      </c>
      <c r="X22" s="17">
        <v>21</v>
      </c>
      <c r="Y22" s="14">
        <v>700</v>
      </c>
      <c r="Z22" s="17">
        <v>21</v>
      </c>
      <c r="AA22" s="14">
        <v>2000</v>
      </c>
      <c r="AB22" s="17">
        <v>21</v>
      </c>
      <c r="AC22" s="14">
        <v>2000</v>
      </c>
      <c r="AD22" s="17">
        <v>21</v>
      </c>
      <c r="AE22" s="14">
        <v>2200</v>
      </c>
      <c r="AF22" s="17">
        <v>21</v>
      </c>
    </row>
    <row r="23" spans="1:32">
      <c r="A23" s="57">
        <v>87</v>
      </c>
      <c r="B23" s="58">
        <v>15</v>
      </c>
      <c r="C23" s="59">
        <v>98</v>
      </c>
      <c r="D23" s="58">
        <v>15</v>
      </c>
      <c r="E23" s="59">
        <v>118</v>
      </c>
      <c r="F23" s="58">
        <v>15</v>
      </c>
      <c r="G23" s="60">
        <v>205</v>
      </c>
      <c r="H23" s="58">
        <v>15</v>
      </c>
      <c r="I23" s="61">
        <v>1080</v>
      </c>
      <c r="J23" s="58">
        <v>15</v>
      </c>
      <c r="K23" s="62">
        <v>1550</v>
      </c>
      <c r="L23" s="58">
        <v>15</v>
      </c>
      <c r="M23" s="62">
        <v>4050</v>
      </c>
      <c r="N23" s="58">
        <v>15</v>
      </c>
      <c r="O23" s="63">
        <v>7000</v>
      </c>
      <c r="P23" s="58">
        <v>15</v>
      </c>
      <c r="Q23" s="14">
        <v>390</v>
      </c>
      <c r="R23" s="17">
        <v>22</v>
      </c>
      <c r="S23" s="14">
        <v>775</v>
      </c>
      <c r="T23" s="17">
        <v>22</v>
      </c>
      <c r="U23" s="14">
        <v>120</v>
      </c>
      <c r="V23" s="17">
        <v>22</v>
      </c>
      <c r="W23" s="14">
        <v>220</v>
      </c>
      <c r="X23" s="17">
        <v>22</v>
      </c>
      <c r="Y23" s="14">
        <v>750</v>
      </c>
      <c r="Z23" s="17">
        <v>22</v>
      </c>
      <c r="AA23" s="14">
        <v>2200</v>
      </c>
      <c r="AB23" s="17">
        <v>22</v>
      </c>
      <c r="AC23" s="14">
        <v>2200</v>
      </c>
      <c r="AD23" s="17">
        <v>22</v>
      </c>
      <c r="AE23" s="14">
        <v>2400</v>
      </c>
      <c r="AF23" s="17">
        <v>22</v>
      </c>
    </row>
    <row r="24" spans="1:32">
      <c r="A24" s="57">
        <v>88</v>
      </c>
      <c r="B24" s="58">
        <v>14</v>
      </c>
      <c r="C24" s="59">
        <v>99</v>
      </c>
      <c r="D24" s="58">
        <v>14</v>
      </c>
      <c r="E24" s="59">
        <v>119</v>
      </c>
      <c r="F24" s="58">
        <v>14</v>
      </c>
      <c r="G24" s="60">
        <v>206</v>
      </c>
      <c r="H24" s="58">
        <v>14</v>
      </c>
      <c r="I24" s="61">
        <v>1081</v>
      </c>
      <c r="J24" s="58">
        <v>14</v>
      </c>
      <c r="K24" s="62">
        <v>1551</v>
      </c>
      <c r="L24" s="58">
        <v>14</v>
      </c>
      <c r="M24" s="62">
        <v>4051</v>
      </c>
      <c r="N24" s="58">
        <v>14</v>
      </c>
      <c r="O24" s="63">
        <v>7001</v>
      </c>
      <c r="P24" s="58">
        <v>14</v>
      </c>
      <c r="Q24" s="14">
        <v>400</v>
      </c>
      <c r="R24" s="17">
        <v>23</v>
      </c>
      <c r="S24" s="14">
        <v>800</v>
      </c>
      <c r="T24" s="17">
        <v>23</v>
      </c>
      <c r="U24" s="14">
        <v>125</v>
      </c>
      <c r="V24" s="17">
        <v>23</v>
      </c>
      <c r="W24" s="14">
        <v>230</v>
      </c>
      <c r="X24" s="17">
        <v>23</v>
      </c>
      <c r="Y24" s="14">
        <v>800</v>
      </c>
      <c r="Z24" s="17">
        <v>23</v>
      </c>
      <c r="AA24" s="14">
        <v>2400</v>
      </c>
      <c r="AB24" s="17">
        <v>23</v>
      </c>
      <c r="AC24" s="14">
        <v>2400</v>
      </c>
      <c r="AD24" s="17">
        <v>23</v>
      </c>
      <c r="AE24" s="14">
        <v>2600</v>
      </c>
      <c r="AF24" s="17">
        <v>23</v>
      </c>
    </row>
    <row r="25" spans="1:32">
      <c r="A25" s="57">
        <v>89</v>
      </c>
      <c r="B25" s="58">
        <v>14</v>
      </c>
      <c r="C25" s="59">
        <v>100</v>
      </c>
      <c r="D25" s="58">
        <v>14</v>
      </c>
      <c r="E25" s="59">
        <v>122</v>
      </c>
      <c r="F25" s="58">
        <v>14</v>
      </c>
      <c r="G25" s="60">
        <v>210</v>
      </c>
      <c r="H25" s="58">
        <v>14</v>
      </c>
      <c r="I25" s="61">
        <v>1100</v>
      </c>
      <c r="J25" s="58">
        <v>14</v>
      </c>
      <c r="K25" s="62">
        <v>1580</v>
      </c>
      <c r="L25" s="58">
        <v>14</v>
      </c>
      <c r="M25" s="62">
        <v>4100</v>
      </c>
      <c r="N25" s="58">
        <v>14</v>
      </c>
      <c r="O25" s="63">
        <v>7100</v>
      </c>
      <c r="P25" s="58">
        <v>14</v>
      </c>
      <c r="Q25" s="14">
        <v>420</v>
      </c>
      <c r="R25" s="17">
        <v>24</v>
      </c>
      <c r="S25" s="14">
        <v>850</v>
      </c>
      <c r="T25" s="17">
        <v>24</v>
      </c>
      <c r="U25" s="14">
        <v>130</v>
      </c>
      <c r="V25" s="17">
        <v>24</v>
      </c>
      <c r="W25" s="14">
        <v>240</v>
      </c>
      <c r="X25" s="17">
        <v>24</v>
      </c>
      <c r="Y25" s="14">
        <v>850</v>
      </c>
      <c r="Z25" s="17">
        <v>24</v>
      </c>
      <c r="AA25" s="14">
        <v>2700</v>
      </c>
      <c r="AB25" s="17">
        <v>24</v>
      </c>
      <c r="AC25" s="14">
        <v>2600</v>
      </c>
      <c r="AD25" s="17">
        <v>24</v>
      </c>
      <c r="AE25" s="14">
        <v>2700</v>
      </c>
      <c r="AF25" s="17">
        <v>24</v>
      </c>
    </row>
    <row r="26" spans="1:32">
      <c r="A26" s="57">
        <v>90</v>
      </c>
      <c r="B26" s="58">
        <v>13</v>
      </c>
      <c r="C26" s="59">
        <v>101</v>
      </c>
      <c r="D26" s="58">
        <v>13</v>
      </c>
      <c r="E26" s="59">
        <v>123</v>
      </c>
      <c r="F26" s="58">
        <v>13</v>
      </c>
      <c r="G26" s="60">
        <v>211</v>
      </c>
      <c r="H26" s="58">
        <v>13</v>
      </c>
      <c r="I26" s="61">
        <v>1101</v>
      </c>
      <c r="J26" s="58">
        <v>13</v>
      </c>
      <c r="K26" s="62">
        <v>1581</v>
      </c>
      <c r="L26" s="58">
        <v>13</v>
      </c>
      <c r="M26" s="62">
        <v>4101</v>
      </c>
      <c r="N26" s="58">
        <v>13</v>
      </c>
      <c r="O26" s="63">
        <v>7101</v>
      </c>
      <c r="P26" s="58">
        <v>13</v>
      </c>
      <c r="Q26" s="14">
        <v>440</v>
      </c>
      <c r="R26" s="17">
        <v>25</v>
      </c>
      <c r="S26" s="14">
        <v>950</v>
      </c>
      <c r="T26" s="17">
        <v>25</v>
      </c>
      <c r="U26" s="14">
        <v>135</v>
      </c>
      <c r="V26" s="17">
        <v>25</v>
      </c>
      <c r="W26" s="14">
        <v>250</v>
      </c>
      <c r="X26" s="17">
        <v>25</v>
      </c>
      <c r="Y26" s="14">
        <v>950</v>
      </c>
      <c r="Z26" s="17">
        <v>25</v>
      </c>
      <c r="AA26" s="14">
        <v>3000</v>
      </c>
      <c r="AB26" s="17">
        <v>25</v>
      </c>
      <c r="AC26" s="14">
        <v>2800</v>
      </c>
      <c r="AD26" s="17">
        <v>25</v>
      </c>
      <c r="AE26" s="14">
        <v>2900</v>
      </c>
      <c r="AF26" s="17">
        <v>25</v>
      </c>
    </row>
    <row r="27" spans="1:32">
      <c r="A27" s="57">
        <v>91</v>
      </c>
      <c r="B27" s="58">
        <v>13</v>
      </c>
      <c r="C27" s="59">
        <v>102</v>
      </c>
      <c r="D27" s="58">
        <v>13</v>
      </c>
      <c r="E27" s="59">
        <v>126</v>
      </c>
      <c r="F27" s="58">
        <v>13</v>
      </c>
      <c r="G27" s="60">
        <v>215</v>
      </c>
      <c r="H27" s="58">
        <v>13</v>
      </c>
      <c r="I27" s="61">
        <v>1120</v>
      </c>
      <c r="J27" s="58">
        <v>13</v>
      </c>
      <c r="K27" s="62">
        <v>2020</v>
      </c>
      <c r="L27" s="58">
        <v>13</v>
      </c>
      <c r="M27" s="62">
        <v>4160</v>
      </c>
      <c r="N27" s="58">
        <v>13</v>
      </c>
      <c r="O27" s="63">
        <v>7200</v>
      </c>
      <c r="P27" s="58">
        <v>13</v>
      </c>
    </row>
    <row r="28" spans="1:32">
      <c r="A28" s="57">
        <v>92</v>
      </c>
      <c r="B28" s="58">
        <v>12</v>
      </c>
      <c r="C28" s="59">
        <v>103</v>
      </c>
      <c r="D28" s="58">
        <v>12</v>
      </c>
      <c r="E28" s="59">
        <v>127</v>
      </c>
      <c r="F28" s="58">
        <v>12</v>
      </c>
      <c r="G28" s="60">
        <v>216</v>
      </c>
      <c r="H28" s="58">
        <v>12</v>
      </c>
      <c r="I28" s="61">
        <v>1121</v>
      </c>
      <c r="J28" s="58">
        <v>12</v>
      </c>
      <c r="K28" s="62">
        <v>2021</v>
      </c>
      <c r="L28" s="58">
        <v>12</v>
      </c>
      <c r="M28" s="62">
        <v>4161</v>
      </c>
      <c r="N28" s="58">
        <v>12</v>
      </c>
      <c r="O28" s="63">
        <v>7201</v>
      </c>
      <c r="P28" s="58">
        <v>12</v>
      </c>
    </row>
    <row r="29" spans="1:32">
      <c r="A29" s="57">
        <v>94</v>
      </c>
      <c r="B29" s="58">
        <v>12</v>
      </c>
      <c r="C29" s="59">
        <v>105</v>
      </c>
      <c r="D29" s="58">
        <v>12</v>
      </c>
      <c r="E29" s="59">
        <v>130</v>
      </c>
      <c r="F29" s="58">
        <v>12</v>
      </c>
      <c r="G29" s="60">
        <v>220</v>
      </c>
      <c r="H29" s="58">
        <v>12</v>
      </c>
      <c r="I29" s="61">
        <v>1140</v>
      </c>
      <c r="J29" s="58">
        <v>12</v>
      </c>
      <c r="K29" s="62">
        <v>2060</v>
      </c>
      <c r="L29" s="58">
        <v>12</v>
      </c>
      <c r="M29" s="62">
        <v>4220</v>
      </c>
      <c r="N29" s="58">
        <v>12</v>
      </c>
      <c r="O29" s="63">
        <v>7300</v>
      </c>
      <c r="P29" s="58">
        <v>12</v>
      </c>
    </row>
    <row r="30" spans="1:32">
      <c r="A30" s="57">
        <v>95</v>
      </c>
      <c r="B30" s="58">
        <v>11</v>
      </c>
      <c r="C30" s="59">
        <v>106</v>
      </c>
      <c r="D30" s="58">
        <v>11</v>
      </c>
      <c r="E30" s="59">
        <v>131</v>
      </c>
      <c r="F30" s="58">
        <v>11</v>
      </c>
      <c r="G30" s="60">
        <v>221</v>
      </c>
      <c r="H30" s="58">
        <v>11</v>
      </c>
      <c r="I30" s="61">
        <v>1141</v>
      </c>
      <c r="J30" s="58">
        <v>11</v>
      </c>
      <c r="K30" s="62">
        <v>2061</v>
      </c>
      <c r="L30" s="58">
        <v>11</v>
      </c>
      <c r="M30" s="62">
        <v>4221</v>
      </c>
      <c r="N30" s="58">
        <v>11</v>
      </c>
      <c r="O30" s="63">
        <v>7301</v>
      </c>
      <c r="P30" s="58">
        <v>11</v>
      </c>
    </row>
    <row r="31" spans="1:32">
      <c r="A31" s="57">
        <v>97</v>
      </c>
      <c r="B31" s="58">
        <v>11</v>
      </c>
      <c r="C31" s="59">
        <v>108</v>
      </c>
      <c r="D31" s="58">
        <v>11</v>
      </c>
      <c r="E31" s="59">
        <v>134</v>
      </c>
      <c r="F31" s="58">
        <v>11</v>
      </c>
      <c r="G31" s="60">
        <v>225</v>
      </c>
      <c r="H31" s="58">
        <v>11</v>
      </c>
      <c r="I31" s="61">
        <v>1160</v>
      </c>
      <c r="J31" s="58">
        <v>11</v>
      </c>
      <c r="K31" s="62">
        <v>2100</v>
      </c>
      <c r="L31" s="58">
        <v>11</v>
      </c>
      <c r="M31" s="62">
        <v>4300</v>
      </c>
      <c r="N31" s="58">
        <v>11</v>
      </c>
      <c r="O31" s="63">
        <v>7400</v>
      </c>
      <c r="P31" s="58">
        <v>11</v>
      </c>
    </row>
    <row r="32" spans="1:32">
      <c r="A32" s="57">
        <v>98</v>
      </c>
      <c r="B32" s="58">
        <v>10</v>
      </c>
      <c r="C32" s="59">
        <v>109</v>
      </c>
      <c r="D32" s="58">
        <v>10</v>
      </c>
      <c r="E32" s="59">
        <v>135</v>
      </c>
      <c r="F32" s="58">
        <v>10</v>
      </c>
      <c r="G32" s="60">
        <v>226</v>
      </c>
      <c r="H32" s="58">
        <v>10</v>
      </c>
      <c r="I32" s="61">
        <v>1161</v>
      </c>
      <c r="J32" s="58">
        <v>10</v>
      </c>
      <c r="K32" s="62">
        <v>2101</v>
      </c>
      <c r="L32" s="58">
        <v>10</v>
      </c>
      <c r="M32" s="62">
        <v>4301</v>
      </c>
      <c r="N32" s="58">
        <v>10</v>
      </c>
      <c r="O32" s="63">
        <v>7401</v>
      </c>
      <c r="P32" s="58">
        <v>10</v>
      </c>
    </row>
    <row r="33" spans="1:16">
      <c r="A33" s="57">
        <v>100</v>
      </c>
      <c r="B33" s="58">
        <v>10</v>
      </c>
      <c r="C33" s="59">
        <v>111</v>
      </c>
      <c r="D33" s="58">
        <v>10</v>
      </c>
      <c r="E33" s="59">
        <v>138</v>
      </c>
      <c r="F33" s="58">
        <v>10</v>
      </c>
      <c r="G33" s="60">
        <v>232</v>
      </c>
      <c r="H33" s="58">
        <v>10</v>
      </c>
      <c r="I33" s="61">
        <v>1180</v>
      </c>
      <c r="J33" s="58">
        <v>10</v>
      </c>
      <c r="K33" s="62">
        <v>2150</v>
      </c>
      <c r="L33" s="58">
        <v>10</v>
      </c>
      <c r="M33" s="67">
        <v>4380</v>
      </c>
      <c r="N33" s="58">
        <v>10</v>
      </c>
      <c r="O33" s="63">
        <v>7500</v>
      </c>
      <c r="P33" s="58">
        <v>10</v>
      </c>
    </row>
    <row r="34" spans="1:16">
      <c r="A34" s="57">
        <v>101</v>
      </c>
      <c r="B34" s="58">
        <v>9</v>
      </c>
      <c r="C34" s="59">
        <v>112</v>
      </c>
      <c r="D34" s="58">
        <v>9</v>
      </c>
      <c r="E34" s="59">
        <v>139</v>
      </c>
      <c r="F34" s="58">
        <v>9</v>
      </c>
      <c r="G34" s="60">
        <v>233</v>
      </c>
      <c r="H34" s="58">
        <v>9</v>
      </c>
      <c r="I34" s="61">
        <v>1181</v>
      </c>
      <c r="J34" s="58">
        <v>9</v>
      </c>
      <c r="K34" s="62">
        <v>2151</v>
      </c>
      <c r="L34" s="58">
        <v>9</v>
      </c>
      <c r="M34" s="62">
        <v>4381</v>
      </c>
      <c r="N34" s="58">
        <v>9</v>
      </c>
      <c r="O34" s="63">
        <v>7501</v>
      </c>
      <c r="P34" s="58">
        <v>9</v>
      </c>
    </row>
    <row r="35" spans="1:16">
      <c r="A35" s="57">
        <v>103</v>
      </c>
      <c r="B35" s="58">
        <v>9</v>
      </c>
      <c r="C35" s="59">
        <v>114</v>
      </c>
      <c r="D35" s="58">
        <v>9</v>
      </c>
      <c r="E35" s="59">
        <v>142</v>
      </c>
      <c r="F35" s="58">
        <v>9</v>
      </c>
      <c r="G35" s="60">
        <v>239</v>
      </c>
      <c r="H35" s="58">
        <v>9</v>
      </c>
      <c r="I35" s="61">
        <v>1200</v>
      </c>
      <c r="J35" s="58">
        <v>9</v>
      </c>
      <c r="K35" s="62">
        <v>2200</v>
      </c>
      <c r="L35" s="58">
        <v>9</v>
      </c>
      <c r="M35" s="62">
        <v>4460</v>
      </c>
      <c r="N35" s="58">
        <v>9</v>
      </c>
      <c r="O35" s="63">
        <v>8000</v>
      </c>
      <c r="P35" s="58">
        <v>9</v>
      </c>
    </row>
    <row r="36" spans="1:16">
      <c r="A36" s="57">
        <v>104</v>
      </c>
      <c r="B36" s="58">
        <v>8</v>
      </c>
      <c r="C36" s="59">
        <v>115</v>
      </c>
      <c r="D36" s="58">
        <v>8</v>
      </c>
      <c r="E36" s="59">
        <v>143</v>
      </c>
      <c r="F36" s="58">
        <v>8</v>
      </c>
      <c r="G36" s="60">
        <v>240</v>
      </c>
      <c r="H36" s="58">
        <v>8</v>
      </c>
      <c r="I36" s="61">
        <v>1201</v>
      </c>
      <c r="J36" s="58">
        <v>8</v>
      </c>
      <c r="K36" s="62">
        <v>2201</v>
      </c>
      <c r="L36" s="58">
        <v>8</v>
      </c>
      <c r="M36" s="62">
        <v>4461</v>
      </c>
      <c r="N36" s="58">
        <v>8</v>
      </c>
      <c r="O36" s="63">
        <v>8001</v>
      </c>
      <c r="P36" s="58">
        <v>8</v>
      </c>
    </row>
    <row r="37" spans="1:16">
      <c r="A37" s="57">
        <v>106</v>
      </c>
      <c r="B37" s="58">
        <v>8</v>
      </c>
      <c r="C37" s="59">
        <v>118</v>
      </c>
      <c r="D37" s="58">
        <v>8</v>
      </c>
      <c r="E37" s="59">
        <v>146</v>
      </c>
      <c r="F37" s="58">
        <v>8</v>
      </c>
      <c r="G37" s="60">
        <v>246</v>
      </c>
      <c r="H37" s="58">
        <v>8</v>
      </c>
      <c r="I37" s="61">
        <v>1230</v>
      </c>
      <c r="J37" s="58">
        <v>8</v>
      </c>
      <c r="K37" s="62">
        <v>2250</v>
      </c>
      <c r="L37" s="58">
        <v>8</v>
      </c>
      <c r="M37" s="62">
        <v>4540</v>
      </c>
      <c r="N37" s="58">
        <v>8</v>
      </c>
      <c r="O37" s="63">
        <v>8100</v>
      </c>
      <c r="P37" s="58">
        <v>8</v>
      </c>
    </row>
    <row r="38" spans="1:16">
      <c r="A38" s="57">
        <v>107</v>
      </c>
      <c r="B38" s="58">
        <v>7</v>
      </c>
      <c r="C38" s="59">
        <v>119</v>
      </c>
      <c r="D38" s="58">
        <v>7</v>
      </c>
      <c r="E38" s="59">
        <v>147</v>
      </c>
      <c r="F38" s="58">
        <v>7</v>
      </c>
      <c r="G38" s="60">
        <v>247</v>
      </c>
      <c r="H38" s="58">
        <v>7</v>
      </c>
      <c r="I38" s="61">
        <v>1231</v>
      </c>
      <c r="J38" s="58">
        <v>7</v>
      </c>
      <c r="K38" s="62">
        <v>2251</v>
      </c>
      <c r="L38" s="58">
        <v>7</v>
      </c>
      <c r="M38" s="62">
        <v>4541</v>
      </c>
      <c r="N38" s="58">
        <v>7</v>
      </c>
      <c r="O38" s="63">
        <v>8101</v>
      </c>
      <c r="P38" s="58">
        <v>7</v>
      </c>
    </row>
    <row r="39" spans="1:16">
      <c r="A39" s="57">
        <v>110</v>
      </c>
      <c r="B39" s="58">
        <v>7</v>
      </c>
      <c r="C39" s="59">
        <v>122</v>
      </c>
      <c r="D39" s="58">
        <v>7</v>
      </c>
      <c r="E39" s="59">
        <v>150</v>
      </c>
      <c r="F39" s="58">
        <v>7</v>
      </c>
      <c r="G39" s="60">
        <v>253</v>
      </c>
      <c r="H39" s="58">
        <v>7</v>
      </c>
      <c r="I39" s="61">
        <v>1260</v>
      </c>
      <c r="J39" s="58">
        <v>7</v>
      </c>
      <c r="K39" s="62">
        <v>2300</v>
      </c>
      <c r="L39" s="58">
        <v>7</v>
      </c>
      <c r="M39" s="62">
        <v>5020</v>
      </c>
      <c r="N39" s="58">
        <v>7</v>
      </c>
      <c r="O39" s="63">
        <v>8200</v>
      </c>
      <c r="P39" s="58">
        <v>7</v>
      </c>
    </row>
    <row r="40" spans="1:16">
      <c r="A40" s="57">
        <v>111</v>
      </c>
      <c r="B40" s="58">
        <v>6</v>
      </c>
      <c r="C40" s="59">
        <v>123</v>
      </c>
      <c r="D40" s="58">
        <v>6</v>
      </c>
      <c r="E40" s="59">
        <v>151</v>
      </c>
      <c r="F40" s="58">
        <v>6</v>
      </c>
      <c r="G40" s="60">
        <v>254</v>
      </c>
      <c r="H40" s="58">
        <v>6</v>
      </c>
      <c r="I40" s="61">
        <v>1261</v>
      </c>
      <c r="J40" s="58">
        <v>6</v>
      </c>
      <c r="K40" s="62">
        <v>2301</v>
      </c>
      <c r="L40" s="58">
        <v>6</v>
      </c>
      <c r="M40" s="62">
        <v>5021</v>
      </c>
      <c r="N40" s="58">
        <v>6</v>
      </c>
      <c r="O40" s="63">
        <v>8201</v>
      </c>
      <c r="P40" s="58">
        <v>6</v>
      </c>
    </row>
    <row r="41" spans="1:16">
      <c r="A41" s="57">
        <v>112</v>
      </c>
      <c r="B41" s="58">
        <v>6</v>
      </c>
      <c r="C41" s="59">
        <v>126</v>
      </c>
      <c r="D41" s="58">
        <v>6</v>
      </c>
      <c r="E41" s="59">
        <v>154</v>
      </c>
      <c r="F41" s="58">
        <v>6</v>
      </c>
      <c r="G41" s="60">
        <v>260</v>
      </c>
      <c r="H41" s="58">
        <v>6</v>
      </c>
      <c r="I41" s="61">
        <v>1290</v>
      </c>
      <c r="J41" s="58">
        <v>6</v>
      </c>
      <c r="K41" s="62">
        <v>2350</v>
      </c>
      <c r="L41" s="58">
        <v>6</v>
      </c>
      <c r="M41" s="62">
        <v>5100</v>
      </c>
      <c r="N41" s="58">
        <v>6</v>
      </c>
      <c r="O41" s="63">
        <v>8300</v>
      </c>
      <c r="P41" s="58">
        <v>6</v>
      </c>
    </row>
    <row r="42" spans="1:16">
      <c r="A42" s="57">
        <v>113</v>
      </c>
      <c r="B42" s="58">
        <v>5</v>
      </c>
      <c r="C42" s="59">
        <v>127</v>
      </c>
      <c r="D42" s="58">
        <v>5</v>
      </c>
      <c r="E42" s="59">
        <v>155</v>
      </c>
      <c r="F42" s="58">
        <v>5</v>
      </c>
      <c r="G42" s="60">
        <v>261</v>
      </c>
      <c r="H42" s="58">
        <v>5</v>
      </c>
      <c r="I42" s="61">
        <v>1291</v>
      </c>
      <c r="J42" s="58">
        <v>5</v>
      </c>
      <c r="K42" s="62">
        <v>2351</v>
      </c>
      <c r="L42" s="58">
        <v>5</v>
      </c>
      <c r="M42" s="62">
        <v>5101</v>
      </c>
      <c r="N42" s="58">
        <v>5</v>
      </c>
      <c r="O42" s="63">
        <v>8301</v>
      </c>
      <c r="P42" s="58">
        <v>5</v>
      </c>
    </row>
    <row r="43" spans="1:16">
      <c r="A43" s="57">
        <v>115</v>
      </c>
      <c r="B43" s="58">
        <v>5</v>
      </c>
      <c r="C43" s="59">
        <v>130</v>
      </c>
      <c r="D43" s="58">
        <v>5</v>
      </c>
      <c r="E43" s="59">
        <v>158</v>
      </c>
      <c r="F43" s="58">
        <v>5</v>
      </c>
      <c r="G43" s="60">
        <v>267</v>
      </c>
      <c r="H43" s="58">
        <v>5</v>
      </c>
      <c r="I43" s="61">
        <v>1320</v>
      </c>
      <c r="J43" s="58">
        <v>5</v>
      </c>
      <c r="K43" s="62">
        <v>2400</v>
      </c>
      <c r="L43" s="58">
        <v>5</v>
      </c>
      <c r="M43" s="62">
        <v>5200</v>
      </c>
      <c r="N43" s="58">
        <v>5</v>
      </c>
      <c r="O43" s="63">
        <v>8400</v>
      </c>
      <c r="P43" s="58">
        <v>5</v>
      </c>
    </row>
    <row r="44" spans="1:16">
      <c r="A44" s="57">
        <v>116</v>
      </c>
      <c r="B44" s="58">
        <v>4</v>
      </c>
      <c r="C44" s="59">
        <v>131</v>
      </c>
      <c r="D44" s="58">
        <v>4</v>
      </c>
      <c r="E44" s="59">
        <v>159</v>
      </c>
      <c r="F44" s="58">
        <v>4</v>
      </c>
      <c r="G44" s="60">
        <v>268</v>
      </c>
      <c r="H44" s="58">
        <v>4</v>
      </c>
      <c r="I44" s="61">
        <v>1321</v>
      </c>
      <c r="J44" s="58">
        <v>4</v>
      </c>
      <c r="K44" s="62">
        <v>2401</v>
      </c>
      <c r="L44" s="58">
        <v>4</v>
      </c>
      <c r="M44" s="62">
        <v>5201</v>
      </c>
      <c r="N44" s="58">
        <v>4</v>
      </c>
      <c r="O44" s="63">
        <v>8401</v>
      </c>
      <c r="P44" s="58">
        <v>4</v>
      </c>
    </row>
    <row r="45" spans="1:16">
      <c r="A45" s="57">
        <v>118</v>
      </c>
      <c r="B45" s="58">
        <v>4</v>
      </c>
      <c r="C45" s="59">
        <v>135</v>
      </c>
      <c r="D45" s="58">
        <v>4</v>
      </c>
      <c r="E45" s="59">
        <v>162</v>
      </c>
      <c r="F45" s="58">
        <v>4</v>
      </c>
      <c r="G45" s="60">
        <v>274</v>
      </c>
      <c r="H45" s="58">
        <v>4</v>
      </c>
      <c r="I45" s="61">
        <v>1350</v>
      </c>
      <c r="J45" s="58">
        <v>4</v>
      </c>
      <c r="K45" s="62">
        <v>2450</v>
      </c>
      <c r="L45" s="58">
        <v>4</v>
      </c>
      <c r="M45" s="62">
        <v>5300</v>
      </c>
      <c r="N45" s="58">
        <v>4</v>
      </c>
      <c r="O45" s="63">
        <v>8500</v>
      </c>
      <c r="P45" s="58">
        <v>4</v>
      </c>
    </row>
    <row r="46" spans="1:16">
      <c r="A46" s="57">
        <v>119</v>
      </c>
      <c r="B46" s="58">
        <v>3</v>
      </c>
      <c r="C46" s="59">
        <v>136</v>
      </c>
      <c r="D46" s="58">
        <v>3</v>
      </c>
      <c r="E46" s="59">
        <v>163</v>
      </c>
      <c r="F46" s="58">
        <v>3</v>
      </c>
      <c r="G46" s="60">
        <v>275</v>
      </c>
      <c r="H46" s="58">
        <v>3</v>
      </c>
      <c r="I46" s="61">
        <v>1351</v>
      </c>
      <c r="J46" s="58">
        <v>3</v>
      </c>
      <c r="K46" s="62">
        <v>2451</v>
      </c>
      <c r="L46" s="58">
        <v>3</v>
      </c>
      <c r="M46" s="62">
        <v>5301</v>
      </c>
      <c r="N46" s="58">
        <v>3</v>
      </c>
      <c r="O46" s="63">
        <v>8501</v>
      </c>
      <c r="P46" s="58">
        <v>3</v>
      </c>
    </row>
    <row r="47" spans="1:16">
      <c r="A47" s="68">
        <v>122</v>
      </c>
      <c r="B47" s="58">
        <v>3</v>
      </c>
      <c r="C47" s="69">
        <v>140</v>
      </c>
      <c r="D47" s="58">
        <v>3</v>
      </c>
      <c r="E47" s="69">
        <v>166</v>
      </c>
      <c r="F47" s="58">
        <v>3</v>
      </c>
      <c r="G47" s="70">
        <v>281</v>
      </c>
      <c r="H47" s="58">
        <v>3</v>
      </c>
      <c r="I47" s="71">
        <v>1380</v>
      </c>
      <c r="J47" s="58">
        <v>3</v>
      </c>
      <c r="K47" s="72">
        <v>2500</v>
      </c>
      <c r="L47" s="58">
        <v>3</v>
      </c>
      <c r="M47" s="72">
        <v>5400</v>
      </c>
      <c r="N47" s="58">
        <v>3</v>
      </c>
      <c r="O47" s="73">
        <v>9000</v>
      </c>
      <c r="P47" s="58">
        <v>3</v>
      </c>
    </row>
    <row r="48" spans="1:16">
      <c r="A48" s="68">
        <v>123</v>
      </c>
      <c r="B48" s="58">
        <v>2</v>
      </c>
      <c r="C48" s="69">
        <v>141</v>
      </c>
      <c r="D48" s="58">
        <v>2</v>
      </c>
      <c r="E48" s="69">
        <v>167</v>
      </c>
      <c r="F48" s="58">
        <v>2</v>
      </c>
      <c r="G48" s="70">
        <v>282</v>
      </c>
      <c r="H48" s="58">
        <v>2</v>
      </c>
      <c r="I48" s="71">
        <v>1381</v>
      </c>
      <c r="J48" s="58">
        <v>2</v>
      </c>
      <c r="K48" s="72">
        <v>2501</v>
      </c>
      <c r="L48" s="58">
        <v>2</v>
      </c>
      <c r="M48" s="72">
        <v>5401</v>
      </c>
      <c r="N48" s="58">
        <v>2</v>
      </c>
      <c r="O48" s="73">
        <v>9001</v>
      </c>
      <c r="P48" s="58">
        <v>2</v>
      </c>
    </row>
    <row r="49" spans="1:16">
      <c r="A49" s="68">
        <v>126</v>
      </c>
      <c r="B49" s="58">
        <v>2</v>
      </c>
      <c r="C49" s="69">
        <v>145</v>
      </c>
      <c r="D49" s="58">
        <v>2</v>
      </c>
      <c r="E49" s="69">
        <v>170</v>
      </c>
      <c r="F49" s="58">
        <v>2</v>
      </c>
      <c r="G49" s="70">
        <v>288</v>
      </c>
      <c r="H49" s="58">
        <v>2</v>
      </c>
      <c r="I49" s="71">
        <v>1410</v>
      </c>
      <c r="J49" s="58">
        <v>2</v>
      </c>
      <c r="K49" s="72">
        <v>2550</v>
      </c>
      <c r="L49" s="58">
        <v>2</v>
      </c>
      <c r="M49" s="72">
        <v>5450</v>
      </c>
      <c r="N49" s="58">
        <v>2</v>
      </c>
      <c r="O49" s="73">
        <v>9100</v>
      </c>
      <c r="P49" s="58">
        <v>2</v>
      </c>
    </row>
    <row r="50" spans="1:16" ht="13.5" thickBot="1">
      <c r="A50" s="74">
        <v>127</v>
      </c>
      <c r="B50" s="58">
        <v>1</v>
      </c>
      <c r="C50" s="75">
        <v>146</v>
      </c>
      <c r="D50" s="58">
        <v>1</v>
      </c>
      <c r="E50" s="75">
        <v>171</v>
      </c>
      <c r="F50" s="58">
        <v>2</v>
      </c>
      <c r="G50" s="76">
        <v>289</v>
      </c>
      <c r="H50" s="58">
        <v>1</v>
      </c>
      <c r="I50" s="77">
        <v>1411</v>
      </c>
      <c r="J50" s="58">
        <v>1</v>
      </c>
      <c r="K50" s="78">
        <v>2551</v>
      </c>
      <c r="L50" s="58">
        <v>1</v>
      </c>
      <c r="M50" s="78">
        <v>5451</v>
      </c>
      <c r="N50" s="58">
        <v>1</v>
      </c>
      <c r="O50" s="79">
        <v>9101</v>
      </c>
      <c r="P50" s="58">
        <v>1</v>
      </c>
    </row>
    <row r="51" spans="1:16" ht="13.5" thickTop="1">
      <c r="A51" s="80" t="s">
        <v>0</v>
      </c>
      <c r="B51" s="81" t="s">
        <v>20</v>
      </c>
      <c r="C51" s="80" t="s">
        <v>9</v>
      </c>
      <c r="D51" s="81" t="s">
        <v>20</v>
      </c>
      <c r="E51" s="80" t="s">
        <v>28</v>
      </c>
      <c r="F51" s="81" t="s">
        <v>20</v>
      </c>
      <c r="G51" s="80" t="s">
        <v>10</v>
      </c>
      <c r="H51" s="81" t="s">
        <v>20</v>
      </c>
      <c r="I51" s="82" t="s">
        <v>21</v>
      </c>
      <c r="J51" s="81" t="s">
        <v>20</v>
      </c>
      <c r="K51" s="82" t="s">
        <v>22</v>
      </c>
      <c r="L51" s="81" t="s">
        <v>20</v>
      </c>
      <c r="M51" s="82" t="s">
        <v>11</v>
      </c>
      <c r="N51" s="81" t="s">
        <v>20</v>
      </c>
      <c r="O51" s="82" t="s">
        <v>29</v>
      </c>
      <c r="P51" s="81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DA38-9E40-4ED7-A9B2-B9DFEA7D3982}">
  <sheetPr codeName="Feuil22"/>
  <dimension ref="A1:AJ51"/>
  <sheetViews>
    <sheetView topLeftCell="U1" workbookViewId="0">
      <selection activeCell="O27" sqref="O27"/>
    </sheetView>
  </sheetViews>
  <sheetFormatPr defaultColWidth="8.625" defaultRowHeight="12.75"/>
  <cols>
    <col min="1" max="1" width="4.625" style="103" bestFit="1" customWidth="1"/>
    <col min="2" max="2" width="4.125" style="95" bestFit="1" customWidth="1"/>
    <col min="3" max="3" width="4.625" style="103" bestFit="1" customWidth="1"/>
    <col min="4" max="4" width="4.125" style="95" bestFit="1" customWidth="1"/>
    <col min="5" max="5" width="6.75" style="103" bestFit="1" customWidth="1"/>
    <col min="6" max="6" width="4.125" style="95" bestFit="1" customWidth="1"/>
    <col min="7" max="7" width="5.5" style="103" bestFit="1" customWidth="1"/>
    <col min="8" max="8" width="4.125" style="95" bestFit="1" customWidth="1"/>
    <col min="9" max="9" width="5.5" style="104" bestFit="1" customWidth="1"/>
    <col min="10" max="10" width="4.125" style="95" bestFit="1" customWidth="1"/>
    <col min="11" max="11" width="5.5" style="104" bestFit="1" customWidth="1"/>
    <col min="12" max="12" width="4.125" style="95" bestFit="1" customWidth="1"/>
    <col min="13" max="13" width="6.375" style="104" bestFit="1" customWidth="1"/>
    <col min="14" max="14" width="4.125" style="95" bestFit="1" customWidth="1"/>
    <col min="15" max="15" width="6.375" style="104" bestFit="1" customWidth="1"/>
    <col min="16" max="16" width="4.125" style="95" bestFit="1" customWidth="1"/>
    <col min="17" max="17" width="11.125" style="104" bestFit="1" customWidth="1"/>
    <col min="18" max="18" width="4.125" style="95" bestFit="1" customWidth="1"/>
    <col min="19" max="19" width="11.125" style="104" bestFit="1" customWidth="1"/>
    <col min="20" max="20" width="4.125" style="95" bestFit="1" customWidth="1"/>
    <col min="21" max="21" width="9.875" style="105" bestFit="1" customWidth="1"/>
    <col min="22" max="22" width="4.125" style="95" bestFit="1" customWidth="1"/>
    <col min="23" max="23" width="4.875" style="105" bestFit="1" customWidth="1"/>
    <col min="24" max="24" width="4.125" style="95" bestFit="1" customWidth="1"/>
    <col min="25" max="25" width="8.5" style="105" bestFit="1" customWidth="1"/>
    <col min="26" max="26" width="4.125" style="95" bestFit="1" customWidth="1"/>
    <col min="27" max="27" width="7.375" style="105" bestFit="1" customWidth="1"/>
    <col min="28" max="28" width="4.125" style="95" bestFit="1" customWidth="1"/>
    <col min="29" max="29" width="6" style="105" bestFit="1" customWidth="1"/>
    <col min="30" max="30" width="4.125" style="95" bestFit="1" customWidth="1"/>
    <col min="31" max="31" width="7" style="105" customWidth="1"/>
    <col min="32" max="32" width="4.125" style="95" bestFit="1" customWidth="1"/>
    <col min="33" max="33" width="8.25" style="105" bestFit="1" customWidth="1"/>
    <col min="34" max="34" width="4.125" style="95" bestFit="1" customWidth="1"/>
    <col min="35" max="35" width="8.75" style="105" bestFit="1" customWidth="1"/>
    <col min="36" max="36" width="4.125" style="95" bestFit="1" customWidth="1"/>
    <col min="37" max="16384" width="8.625" style="95"/>
  </cols>
  <sheetData>
    <row r="1" spans="1:36" s="90" customFormat="1" ht="13.5" thickBot="1">
      <c r="A1" s="86" t="s">
        <v>0</v>
      </c>
      <c r="B1" s="87" t="s">
        <v>20</v>
      </c>
      <c r="C1" s="86" t="s">
        <v>9</v>
      </c>
      <c r="D1" s="87" t="s">
        <v>20</v>
      </c>
      <c r="E1" s="86" t="s">
        <v>28</v>
      </c>
      <c r="F1" s="87" t="s">
        <v>20</v>
      </c>
      <c r="G1" s="86" t="s">
        <v>10</v>
      </c>
      <c r="H1" s="87" t="s">
        <v>20</v>
      </c>
      <c r="I1" s="88" t="s">
        <v>21</v>
      </c>
      <c r="J1" s="87" t="s">
        <v>20</v>
      </c>
      <c r="K1" s="88" t="s">
        <v>22</v>
      </c>
      <c r="L1" s="87" t="s">
        <v>20</v>
      </c>
      <c r="M1" s="88" t="s">
        <v>11</v>
      </c>
      <c r="N1" s="87" t="s">
        <v>20</v>
      </c>
      <c r="O1" s="88" t="s">
        <v>31</v>
      </c>
      <c r="P1" s="87" t="s">
        <v>20</v>
      </c>
      <c r="Q1" s="88" t="s">
        <v>29</v>
      </c>
      <c r="R1" s="87" t="s">
        <v>20</v>
      </c>
      <c r="S1" s="88" t="s">
        <v>32</v>
      </c>
      <c r="T1" s="87" t="s">
        <v>20</v>
      </c>
      <c r="U1" s="89" t="s">
        <v>33</v>
      </c>
      <c r="V1" s="87" t="s">
        <v>20</v>
      </c>
      <c r="W1" s="89" t="s">
        <v>34</v>
      </c>
      <c r="X1" s="87" t="s">
        <v>20</v>
      </c>
      <c r="Y1" s="89" t="s">
        <v>35</v>
      </c>
      <c r="Z1" s="87" t="s">
        <v>20</v>
      </c>
      <c r="AA1" s="89" t="s">
        <v>36</v>
      </c>
      <c r="AB1" s="87" t="s">
        <v>20</v>
      </c>
      <c r="AC1" s="89" t="s">
        <v>37</v>
      </c>
      <c r="AD1" s="87" t="s">
        <v>20</v>
      </c>
      <c r="AE1" s="89" t="s">
        <v>38</v>
      </c>
      <c r="AF1" s="87" t="s">
        <v>20</v>
      </c>
      <c r="AG1" s="89" t="s">
        <v>39</v>
      </c>
      <c r="AH1" s="87" t="s">
        <v>20</v>
      </c>
      <c r="AI1" s="89" t="s">
        <v>40</v>
      </c>
      <c r="AJ1" s="87" t="s">
        <v>20</v>
      </c>
    </row>
    <row r="2" spans="1:36" ht="13.5" thickTop="1">
      <c r="A2" s="91">
        <v>0</v>
      </c>
      <c r="B2" s="92">
        <v>25</v>
      </c>
      <c r="C2" s="91">
        <v>0</v>
      </c>
      <c r="D2" s="92">
        <v>25</v>
      </c>
      <c r="E2" s="91">
        <v>0</v>
      </c>
      <c r="F2" s="92">
        <v>25</v>
      </c>
      <c r="G2" s="91">
        <v>0</v>
      </c>
      <c r="H2" s="92">
        <v>25</v>
      </c>
      <c r="I2" s="93">
        <v>0</v>
      </c>
      <c r="J2" s="92">
        <v>25</v>
      </c>
      <c r="K2" s="93">
        <v>0</v>
      </c>
      <c r="L2" s="92">
        <v>25</v>
      </c>
      <c r="M2" s="93">
        <v>0</v>
      </c>
      <c r="N2" s="92">
        <v>25</v>
      </c>
      <c r="O2" s="93">
        <v>0</v>
      </c>
      <c r="P2" s="92">
        <v>25</v>
      </c>
      <c r="Q2" s="93">
        <v>0</v>
      </c>
      <c r="R2" s="92">
        <v>25</v>
      </c>
      <c r="S2" s="93">
        <v>0</v>
      </c>
      <c r="T2" s="92">
        <v>25</v>
      </c>
      <c r="U2" s="94">
        <v>0</v>
      </c>
      <c r="V2" s="92">
        <v>1</v>
      </c>
      <c r="W2" s="94">
        <v>0</v>
      </c>
      <c r="X2" s="92">
        <v>1</v>
      </c>
      <c r="Y2" s="94">
        <v>0</v>
      </c>
      <c r="Z2" s="92">
        <v>1</v>
      </c>
      <c r="AA2" s="94">
        <v>0</v>
      </c>
      <c r="AB2" s="92">
        <v>1</v>
      </c>
      <c r="AC2" s="94">
        <v>0</v>
      </c>
      <c r="AD2" s="92">
        <v>1</v>
      </c>
      <c r="AE2" s="94">
        <v>0</v>
      </c>
      <c r="AF2" s="92">
        <v>1</v>
      </c>
      <c r="AG2" s="94">
        <v>0</v>
      </c>
      <c r="AH2" s="92">
        <v>1</v>
      </c>
      <c r="AI2" s="94">
        <v>0</v>
      </c>
      <c r="AJ2" s="92">
        <v>1</v>
      </c>
    </row>
    <row r="3" spans="1:36">
      <c r="A3" s="23">
        <v>68</v>
      </c>
      <c r="B3" s="96">
        <v>25</v>
      </c>
      <c r="C3" s="23">
        <v>79</v>
      </c>
      <c r="D3" s="96">
        <v>25</v>
      </c>
      <c r="E3" s="23">
        <v>87</v>
      </c>
      <c r="F3" s="96">
        <v>25</v>
      </c>
      <c r="G3" s="23">
        <v>154</v>
      </c>
      <c r="H3" s="96">
        <v>25</v>
      </c>
      <c r="I3" s="97">
        <v>470</v>
      </c>
      <c r="J3" s="96">
        <v>25</v>
      </c>
      <c r="K3" s="97">
        <v>1240</v>
      </c>
      <c r="L3" s="96">
        <v>25</v>
      </c>
      <c r="M3" s="97">
        <v>3080</v>
      </c>
      <c r="N3" s="96">
        <v>25</v>
      </c>
      <c r="O3" s="97">
        <v>7000</v>
      </c>
      <c r="P3" s="96">
        <v>25</v>
      </c>
      <c r="Q3" s="97">
        <v>5100</v>
      </c>
      <c r="R3" s="96">
        <v>25</v>
      </c>
      <c r="S3" s="97">
        <v>11300</v>
      </c>
      <c r="T3" s="96">
        <v>25</v>
      </c>
      <c r="U3" s="98">
        <v>210</v>
      </c>
      <c r="V3" s="96">
        <v>2</v>
      </c>
      <c r="W3" s="98">
        <v>500</v>
      </c>
      <c r="X3" s="96">
        <v>2</v>
      </c>
      <c r="Y3" s="98">
        <v>80</v>
      </c>
      <c r="Z3" s="96">
        <v>2</v>
      </c>
      <c r="AA3" s="94">
        <v>20</v>
      </c>
      <c r="AB3" s="96">
        <v>2</v>
      </c>
      <c r="AC3" s="98">
        <v>400</v>
      </c>
      <c r="AD3" s="96">
        <v>2</v>
      </c>
      <c r="AE3" s="98">
        <v>200</v>
      </c>
      <c r="AF3" s="96">
        <v>2</v>
      </c>
      <c r="AG3" s="98">
        <v>500</v>
      </c>
      <c r="AH3" s="96">
        <v>2</v>
      </c>
      <c r="AI3" s="98">
        <v>300</v>
      </c>
      <c r="AJ3" s="96">
        <v>2</v>
      </c>
    </row>
    <row r="4" spans="1:36">
      <c r="A4" s="23"/>
      <c r="B4" s="96"/>
      <c r="C4" s="23">
        <v>80</v>
      </c>
      <c r="D4" s="96">
        <v>24</v>
      </c>
      <c r="E4" s="23">
        <v>88</v>
      </c>
      <c r="F4" s="96">
        <v>24</v>
      </c>
      <c r="G4" s="23">
        <v>155</v>
      </c>
      <c r="H4" s="96">
        <v>24</v>
      </c>
      <c r="I4" s="97">
        <v>471</v>
      </c>
      <c r="J4" s="96">
        <v>24</v>
      </c>
      <c r="K4" s="97">
        <v>1241</v>
      </c>
      <c r="L4" s="96">
        <v>24</v>
      </c>
      <c r="M4" s="97">
        <v>9081</v>
      </c>
      <c r="N4" s="96">
        <v>24</v>
      </c>
      <c r="O4" s="97">
        <v>7001</v>
      </c>
      <c r="P4" s="96">
        <v>24</v>
      </c>
      <c r="Q4" s="97">
        <v>5101</v>
      </c>
      <c r="R4" s="96">
        <v>24</v>
      </c>
      <c r="S4" s="97">
        <v>11301</v>
      </c>
      <c r="T4" s="96">
        <v>24</v>
      </c>
      <c r="U4" s="98"/>
      <c r="V4" s="96"/>
      <c r="W4" s="98"/>
      <c r="X4" s="96"/>
      <c r="Y4" s="98"/>
      <c r="Z4" s="96"/>
      <c r="AA4" s="98"/>
      <c r="AB4" s="96"/>
      <c r="AC4" s="98"/>
      <c r="AD4" s="96"/>
      <c r="AE4" s="98"/>
      <c r="AF4" s="96"/>
      <c r="AG4" s="98"/>
      <c r="AH4" s="96"/>
      <c r="AI4" s="98"/>
      <c r="AJ4" s="96"/>
    </row>
    <row r="5" spans="1:36">
      <c r="A5" s="23">
        <v>69</v>
      </c>
      <c r="B5" s="96">
        <v>24</v>
      </c>
      <c r="C5" s="23">
        <v>81</v>
      </c>
      <c r="D5" s="96">
        <v>24</v>
      </c>
      <c r="E5" s="23">
        <v>89</v>
      </c>
      <c r="F5" s="96">
        <v>24</v>
      </c>
      <c r="G5" s="23">
        <v>157</v>
      </c>
      <c r="H5" s="96">
        <v>24</v>
      </c>
      <c r="I5" s="97">
        <v>485</v>
      </c>
      <c r="J5" s="96">
        <v>24</v>
      </c>
      <c r="K5" s="97">
        <v>1260</v>
      </c>
      <c r="L5" s="96">
        <v>24</v>
      </c>
      <c r="M5" s="97">
        <v>3120</v>
      </c>
      <c r="N5" s="96">
        <v>24</v>
      </c>
      <c r="O5" s="97">
        <v>7100</v>
      </c>
      <c r="P5" s="96">
        <v>24</v>
      </c>
      <c r="Q5" s="97">
        <v>5200</v>
      </c>
      <c r="R5" s="96">
        <v>24</v>
      </c>
      <c r="S5" s="97">
        <v>11550</v>
      </c>
      <c r="T5" s="96">
        <v>24</v>
      </c>
      <c r="U5" s="98">
        <v>230</v>
      </c>
      <c r="V5" s="96">
        <v>3</v>
      </c>
      <c r="W5" s="98">
        <v>550</v>
      </c>
      <c r="X5" s="96">
        <v>3</v>
      </c>
      <c r="Y5" s="98">
        <v>85</v>
      </c>
      <c r="Z5" s="96">
        <v>3</v>
      </c>
      <c r="AA5" s="94">
        <v>30</v>
      </c>
      <c r="AB5" s="96">
        <v>3</v>
      </c>
      <c r="AC5" s="98">
        <v>440</v>
      </c>
      <c r="AD5" s="96">
        <v>3</v>
      </c>
      <c r="AE5" s="98">
        <v>300</v>
      </c>
      <c r="AF5" s="96">
        <v>3</v>
      </c>
      <c r="AG5" s="98">
        <v>600</v>
      </c>
      <c r="AH5" s="96">
        <v>3</v>
      </c>
      <c r="AI5" s="98">
        <v>400</v>
      </c>
      <c r="AJ5" s="96">
        <v>3</v>
      </c>
    </row>
    <row r="6" spans="1:36">
      <c r="A6" s="23"/>
      <c r="B6" s="96"/>
      <c r="C6" s="23">
        <v>82</v>
      </c>
      <c r="D6" s="96">
        <v>23</v>
      </c>
      <c r="E6" s="23">
        <v>90</v>
      </c>
      <c r="F6" s="96">
        <v>23</v>
      </c>
      <c r="G6" s="23">
        <v>158</v>
      </c>
      <c r="H6" s="96">
        <v>23</v>
      </c>
      <c r="I6" s="97">
        <v>486</v>
      </c>
      <c r="J6" s="96">
        <v>23</v>
      </c>
      <c r="K6" s="97">
        <v>1261</v>
      </c>
      <c r="L6" s="96">
        <v>23</v>
      </c>
      <c r="M6" s="97">
        <v>3121</v>
      </c>
      <c r="N6" s="96">
        <v>23</v>
      </c>
      <c r="O6" s="97">
        <v>7101</v>
      </c>
      <c r="P6" s="96">
        <v>23</v>
      </c>
      <c r="Q6" s="97">
        <v>5201</v>
      </c>
      <c r="R6" s="96">
        <v>23</v>
      </c>
      <c r="S6" s="97">
        <v>11551</v>
      </c>
      <c r="T6" s="96">
        <v>23</v>
      </c>
      <c r="U6" s="98"/>
      <c r="V6" s="96"/>
      <c r="W6" s="98"/>
      <c r="X6" s="96"/>
      <c r="Y6" s="98"/>
      <c r="Z6" s="96"/>
      <c r="AA6" s="98"/>
      <c r="AB6" s="96"/>
      <c r="AC6" s="98"/>
      <c r="AD6" s="96"/>
      <c r="AE6" s="98"/>
      <c r="AF6" s="96"/>
      <c r="AG6" s="98"/>
      <c r="AH6" s="96"/>
      <c r="AI6" s="98"/>
      <c r="AJ6" s="96"/>
    </row>
    <row r="7" spans="1:36">
      <c r="A7" s="23">
        <v>70</v>
      </c>
      <c r="B7" s="96">
        <v>23</v>
      </c>
      <c r="C7" s="23">
        <v>83</v>
      </c>
      <c r="D7" s="96">
        <v>23</v>
      </c>
      <c r="E7" s="23">
        <v>91</v>
      </c>
      <c r="F7" s="96">
        <v>23</v>
      </c>
      <c r="G7" s="23">
        <v>160</v>
      </c>
      <c r="H7" s="96">
        <v>23</v>
      </c>
      <c r="I7" s="97">
        <v>500</v>
      </c>
      <c r="J7" s="96">
        <v>23</v>
      </c>
      <c r="K7" s="97">
        <v>1280</v>
      </c>
      <c r="L7" s="96">
        <v>23</v>
      </c>
      <c r="M7" s="97">
        <v>3160</v>
      </c>
      <c r="N7" s="96">
        <v>23</v>
      </c>
      <c r="O7" s="97">
        <v>7200</v>
      </c>
      <c r="P7" s="96">
        <v>23</v>
      </c>
      <c r="Q7" s="97">
        <v>5300</v>
      </c>
      <c r="R7" s="96">
        <v>23</v>
      </c>
      <c r="S7" s="97">
        <v>12100</v>
      </c>
      <c r="T7" s="96">
        <v>23</v>
      </c>
      <c r="U7" s="98">
        <v>240</v>
      </c>
      <c r="V7" s="96">
        <v>4</v>
      </c>
      <c r="W7" s="98">
        <v>575</v>
      </c>
      <c r="X7" s="96">
        <v>4</v>
      </c>
      <c r="Y7" s="98"/>
      <c r="Z7" s="96">
        <v>4</v>
      </c>
      <c r="AA7" s="94">
        <v>40</v>
      </c>
      <c r="AB7" s="96">
        <v>4</v>
      </c>
      <c r="AC7" s="98">
        <v>480</v>
      </c>
      <c r="AD7" s="96">
        <v>4</v>
      </c>
      <c r="AE7" s="98">
        <v>400</v>
      </c>
      <c r="AF7" s="96">
        <v>4</v>
      </c>
      <c r="AG7" s="98">
        <v>700</v>
      </c>
      <c r="AH7" s="96">
        <v>4</v>
      </c>
      <c r="AI7" s="98">
        <v>500</v>
      </c>
      <c r="AJ7" s="96">
        <v>4</v>
      </c>
    </row>
    <row r="8" spans="1:36">
      <c r="A8" s="23">
        <v>71</v>
      </c>
      <c r="B8" s="96">
        <v>22</v>
      </c>
      <c r="C8" s="23">
        <v>84</v>
      </c>
      <c r="D8" s="96">
        <v>22</v>
      </c>
      <c r="E8" s="23">
        <v>92</v>
      </c>
      <c r="F8" s="96">
        <v>22</v>
      </c>
      <c r="G8" s="23">
        <v>161</v>
      </c>
      <c r="H8" s="96">
        <v>22</v>
      </c>
      <c r="I8" s="97">
        <v>501</v>
      </c>
      <c r="J8" s="96">
        <v>22</v>
      </c>
      <c r="K8" s="97">
        <v>1281</v>
      </c>
      <c r="L8" s="96">
        <v>22</v>
      </c>
      <c r="M8" s="97">
        <v>3161</v>
      </c>
      <c r="N8" s="96">
        <v>22</v>
      </c>
      <c r="O8" s="97">
        <v>7201</v>
      </c>
      <c r="P8" s="96">
        <v>22</v>
      </c>
      <c r="Q8" s="97">
        <v>5301</v>
      </c>
      <c r="R8" s="96">
        <v>22</v>
      </c>
      <c r="S8" s="97">
        <v>12101</v>
      </c>
      <c r="T8" s="96">
        <v>22</v>
      </c>
      <c r="U8" s="98"/>
      <c r="V8" s="96"/>
      <c r="W8" s="98"/>
      <c r="X8" s="96"/>
      <c r="Y8" s="98"/>
      <c r="Z8" s="96"/>
      <c r="AA8" s="98"/>
      <c r="AB8" s="96"/>
      <c r="AC8" s="98"/>
      <c r="AD8" s="96"/>
      <c r="AE8" s="98"/>
      <c r="AF8" s="96"/>
      <c r="AG8" s="98"/>
      <c r="AH8" s="96"/>
      <c r="AI8" s="98"/>
      <c r="AJ8" s="96"/>
    </row>
    <row r="9" spans="1:36">
      <c r="A9" s="23">
        <v>72</v>
      </c>
      <c r="B9" s="96">
        <v>22</v>
      </c>
      <c r="C9" s="23">
        <v>85</v>
      </c>
      <c r="D9" s="96">
        <v>22</v>
      </c>
      <c r="E9" s="23">
        <v>94</v>
      </c>
      <c r="F9" s="96">
        <v>22</v>
      </c>
      <c r="G9" s="23">
        <v>163</v>
      </c>
      <c r="H9" s="96">
        <v>22</v>
      </c>
      <c r="I9" s="97">
        <v>520</v>
      </c>
      <c r="J9" s="96">
        <v>22</v>
      </c>
      <c r="K9" s="97">
        <v>1300</v>
      </c>
      <c r="L9" s="96">
        <v>22</v>
      </c>
      <c r="M9" s="97">
        <v>3200</v>
      </c>
      <c r="N9" s="96">
        <v>22</v>
      </c>
      <c r="O9" s="97">
        <v>7300</v>
      </c>
      <c r="P9" s="96">
        <v>22</v>
      </c>
      <c r="Q9" s="97">
        <v>5400</v>
      </c>
      <c r="R9" s="96">
        <v>22</v>
      </c>
      <c r="S9" s="97">
        <v>12250</v>
      </c>
      <c r="T9" s="96">
        <v>22</v>
      </c>
      <c r="U9" s="98">
        <v>250</v>
      </c>
      <c r="V9" s="96">
        <v>5</v>
      </c>
      <c r="W9" s="98">
        <v>600</v>
      </c>
      <c r="X9" s="96">
        <v>5</v>
      </c>
      <c r="Y9" s="98">
        <v>90</v>
      </c>
      <c r="Z9" s="96">
        <v>5</v>
      </c>
      <c r="AA9" s="94">
        <v>50</v>
      </c>
      <c r="AB9" s="96">
        <v>5</v>
      </c>
      <c r="AC9" s="98">
        <v>520</v>
      </c>
      <c r="AD9" s="96">
        <v>5</v>
      </c>
      <c r="AE9" s="98">
        <v>500</v>
      </c>
      <c r="AF9" s="96">
        <v>5</v>
      </c>
      <c r="AG9" s="98">
        <v>800</v>
      </c>
      <c r="AH9" s="96">
        <v>5</v>
      </c>
      <c r="AI9" s="98">
        <v>600</v>
      </c>
      <c r="AJ9" s="96">
        <v>5</v>
      </c>
    </row>
    <row r="10" spans="1:36">
      <c r="A10" s="23">
        <v>73</v>
      </c>
      <c r="B10" s="96">
        <v>21</v>
      </c>
      <c r="C10" s="23">
        <v>86</v>
      </c>
      <c r="D10" s="96">
        <v>21</v>
      </c>
      <c r="E10" s="23">
        <v>95</v>
      </c>
      <c r="F10" s="96">
        <v>21</v>
      </c>
      <c r="G10" s="23">
        <v>164</v>
      </c>
      <c r="H10" s="96">
        <v>21</v>
      </c>
      <c r="I10" s="97">
        <v>521</v>
      </c>
      <c r="J10" s="96">
        <v>21</v>
      </c>
      <c r="K10" s="97">
        <v>1301</v>
      </c>
      <c r="L10" s="96">
        <v>21</v>
      </c>
      <c r="M10" s="97">
        <v>3201</v>
      </c>
      <c r="N10" s="96">
        <v>21</v>
      </c>
      <c r="O10" s="97">
        <v>7301</v>
      </c>
      <c r="P10" s="96">
        <v>21</v>
      </c>
      <c r="Q10" s="97">
        <v>5401</v>
      </c>
      <c r="R10" s="96">
        <v>21</v>
      </c>
      <c r="S10" s="97">
        <v>12251</v>
      </c>
      <c r="T10" s="96">
        <v>21</v>
      </c>
      <c r="U10" s="98"/>
      <c r="V10" s="96"/>
      <c r="W10" s="98"/>
      <c r="X10" s="96"/>
      <c r="Y10" s="98"/>
      <c r="Z10" s="96"/>
      <c r="AA10" s="98"/>
      <c r="AB10" s="96"/>
      <c r="AC10" s="98"/>
      <c r="AD10" s="96"/>
      <c r="AE10" s="98"/>
      <c r="AF10" s="96"/>
      <c r="AG10" s="98"/>
      <c r="AH10" s="96"/>
      <c r="AI10" s="98"/>
      <c r="AJ10" s="96"/>
    </row>
    <row r="11" spans="1:36">
      <c r="A11" s="23">
        <v>74</v>
      </c>
      <c r="B11" s="96">
        <v>21</v>
      </c>
      <c r="C11" s="23">
        <v>87</v>
      </c>
      <c r="D11" s="96">
        <v>21</v>
      </c>
      <c r="E11" s="23">
        <v>97</v>
      </c>
      <c r="F11" s="96">
        <v>21</v>
      </c>
      <c r="G11" s="23">
        <v>166</v>
      </c>
      <c r="H11" s="96">
        <v>21</v>
      </c>
      <c r="I11" s="97">
        <v>540</v>
      </c>
      <c r="J11" s="96">
        <v>21</v>
      </c>
      <c r="K11" s="97">
        <v>1320</v>
      </c>
      <c r="L11" s="96">
        <v>21</v>
      </c>
      <c r="M11" s="97">
        <v>3250</v>
      </c>
      <c r="N11" s="96">
        <v>21</v>
      </c>
      <c r="O11" s="97">
        <v>7400</v>
      </c>
      <c r="P11" s="96">
        <v>21</v>
      </c>
      <c r="Q11" s="97">
        <v>5500</v>
      </c>
      <c r="R11" s="96">
        <v>21</v>
      </c>
      <c r="S11" s="97">
        <v>12400</v>
      </c>
      <c r="T11" s="96">
        <v>21</v>
      </c>
      <c r="U11" s="98">
        <v>260</v>
      </c>
      <c r="V11" s="96">
        <v>6</v>
      </c>
      <c r="W11" s="98">
        <v>625</v>
      </c>
      <c r="X11" s="96">
        <v>6</v>
      </c>
      <c r="Y11" s="98"/>
      <c r="Z11" s="96">
        <v>6</v>
      </c>
      <c r="AA11" s="94">
        <v>60</v>
      </c>
      <c r="AB11" s="96">
        <v>6</v>
      </c>
      <c r="AC11" s="98">
        <v>560</v>
      </c>
      <c r="AD11" s="96">
        <v>6</v>
      </c>
      <c r="AE11" s="98">
        <v>600</v>
      </c>
      <c r="AF11" s="96">
        <v>6</v>
      </c>
      <c r="AG11" s="98">
        <v>900</v>
      </c>
      <c r="AH11" s="96">
        <v>6</v>
      </c>
      <c r="AI11" s="98">
        <v>700</v>
      </c>
      <c r="AJ11" s="96">
        <v>6</v>
      </c>
    </row>
    <row r="12" spans="1:36">
      <c r="A12" s="23">
        <v>75</v>
      </c>
      <c r="B12" s="96">
        <v>20</v>
      </c>
      <c r="C12" s="23">
        <v>88</v>
      </c>
      <c r="D12" s="96">
        <v>20</v>
      </c>
      <c r="E12" s="23">
        <v>98</v>
      </c>
      <c r="F12" s="96">
        <v>20</v>
      </c>
      <c r="G12" s="23">
        <v>167</v>
      </c>
      <c r="H12" s="96">
        <v>20</v>
      </c>
      <c r="I12" s="97">
        <v>541</v>
      </c>
      <c r="J12" s="96">
        <v>20</v>
      </c>
      <c r="K12" s="97">
        <v>1321</v>
      </c>
      <c r="L12" s="96">
        <v>20</v>
      </c>
      <c r="M12" s="97">
        <v>3251</v>
      </c>
      <c r="N12" s="96">
        <v>20</v>
      </c>
      <c r="O12" s="97">
        <v>7401</v>
      </c>
      <c r="P12" s="96">
        <v>20</v>
      </c>
      <c r="Q12" s="97">
        <v>5501</v>
      </c>
      <c r="R12" s="96">
        <v>20</v>
      </c>
      <c r="S12" s="97">
        <v>12401</v>
      </c>
      <c r="T12" s="96">
        <v>20</v>
      </c>
      <c r="U12" s="98"/>
      <c r="V12" s="96"/>
      <c r="W12" s="98"/>
      <c r="X12" s="96"/>
      <c r="Y12" s="98"/>
      <c r="Z12" s="96"/>
      <c r="AA12" s="98"/>
      <c r="AB12" s="96"/>
      <c r="AC12" s="98"/>
      <c r="AD12" s="96"/>
      <c r="AE12" s="98"/>
      <c r="AF12" s="96"/>
      <c r="AG12" s="98"/>
      <c r="AH12" s="96"/>
      <c r="AI12" s="98"/>
      <c r="AJ12" s="96"/>
    </row>
    <row r="13" spans="1:36">
      <c r="A13" s="23">
        <v>76</v>
      </c>
      <c r="B13" s="96">
        <v>20</v>
      </c>
      <c r="C13" s="23">
        <v>89</v>
      </c>
      <c r="D13" s="96">
        <v>20</v>
      </c>
      <c r="E13" s="23">
        <v>100</v>
      </c>
      <c r="F13" s="96">
        <v>20</v>
      </c>
      <c r="G13" s="23">
        <v>170</v>
      </c>
      <c r="H13" s="96">
        <v>20</v>
      </c>
      <c r="I13" s="97">
        <v>560</v>
      </c>
      <c r="J13" s="96">
        <v>20</v>
      </c>
      <c r="K13" s="97">
        <v>1340</v>
      </c>
      <c r="L13" s="96">
        <v>20</v>
      </c>
      <c r="M13" s="97">
        <v>3300</v>
      </c>
      <c r="N13" s="96">
        <v>20</v>
      </c>
      <c r="O13" s="97">
        <v>7500</v>
      </c>
      <c r="P13" s="96">
        <v>20</v>
      </c>
      <c r="Q13" s="97">
        <v>6000</v>
      </c>
      <c r="R13" s="96">
        <v>20</v>
      </c>
      <c r="S13" s="97">
        <v>12550</v>
      </c>
      <c r="T13" s="96">
        <v>20</v>
      </c>
      <c r="U13" s="98">
        <v>270</v>
      </c>
      <c r="V13" s="96">
        <v>7</v>
      </c>
      <c r="W13" s="98">
        <v>650</v>
      </c>
      <c r="X13" s="96">
        <v>7</v>
      </c>
      <c r="Y13" s="98">
        <v>95</v>
      </c>
      <c r="Z13" s="96">
        <v>7</v>
      </c>
      <c r="AA13" s="94">
        <v>70</v>
      </c>
      <c r="AB13" s="96">
        <v>7</v>
      </c>
      <c r="AC13" s="98">
        <v>600</v>
      </c>
      <c r="AD13" s="96">
        <v>7</v>
      </c>
      <c r="AE13" s="98">
        <v>700</v>
      </c>
      <c r="AF13" s="96">
        <v>7</v>
      </c>
      <c r="AG13" s="98">
        <v>1000</v>
      </c>
      <c r="AH13" s="96">
        <v>7</v>
      </c>
      <c r="AI13" s="98">
        <v>800</v>
      </c>
      <c r="AJ13" s="96">
        <v>7</v>
      </c>
    </row>
    <row r="14" spans="1:36">
      <c r="A14" s="23">
        <v>77</v>
      </c>
      <c r="B14" s="96">
        <v>19</v>
      </c>
      <c r="C14" s="23">
        <v>90</v>
      </c>
      <c r="D14" s="96">
        <v>19</v>
      </c>
      <c r="E14" s="23">
        <v>101</v>
      </c>
      <c r="F14" s="96">
        <v>19</v>
      </c>
      <c r="G14" s="23">
        <v>171</v>
      </c>
      <c r="H14" s="96">
        <v>19</v>
      </c>
      <c r="I14" s="97">
        <v>561</v>
      </c>
      <c r="J14" s="96">
        <v>19</v>
      </c>
      <c r="K14" s="97">
        <v>1341</v>
      </c>
      <c r="L14" s="96">
        <v>19</v>
      </c>
      <c r="M14" s="97">
        <v>3301</v>
      </c>
      <c r="N14" s="96">
        <v>19</v>
      </c>
      <c r="O14" s="97">
        <v>7501</v>
      </c>
      <c r="P14" s="96">
        <v>19</v>
      </c>
      <c r="Q14" s="97">
        <v>6001</v>
      </c>
      <c r="R14" s="96">
        <v>19</v>
      </c>
      <c r="S14" s="97">
        <v>12551</v>
      </c>
      <c r="T14" s="96">
        <v>19</v>
      </c>
      <c r="U14" s="98"/>
      <c r="V14" s="96"/>
      <c r="W14" s="98"/>
      <c r="X14" s="96"/>
      <c r="Y14" s="98"/>
      <c r="Z14" s="96"/>
      <c r="AA14" s="98"/>
      <c r="AB14" s="96"/>
      <c r="AC14" s="98"/>
      <c r="AD14" s="96"/>
      <c r="AE14" s="98"/>
      <c r="AF14" s="96"/>
      <c r="AG14" s="98"/>
      <c r="AH14" s="96"/>
      <c r="AI14" s="98"/>
      <c r="AJ14" s="96"/>
    </row>
    <row r="15" spans="1:36">
      <c r="A15" s="23">
        <v>78</v>
      </c>
      <c r="B15" s="96">
        <v>19</v>
      </c>
      <c r="C15" s="23">
        <v>91</v>
      </c>
      <c r="D15" s="96">
        <v>19</v>
      </c>
      <c r="E15" s="23">
        <v>103</v>
      </c>
      <c r="F15" s="96">
        <v>19</v>
      </c>
      <c r="G15" s="23">
        <v>175</v>
      </c>
      <c r="H15" s="96">
        <v>19</v>
      </c>
      <c r="I15" s="97">
        <v>580</v>
      </c>
      <c r="J15" s="96">
        <v>19</v>
      </c>
      <c r="K15" s="97">
        <v>1370</v>
      </c>
      <c r="L15" s="96">
        <v>19</v>
      </c>
      <c r="M15" s="97">
        <v>3370</v>
      </c>
      <c r="N15" s="96">
        <v>19</v>
      </c>
      <c r="O15" s="97">
        <v>8050</v>
      </c>
      <c r="P15" s="96">
        <v>19</v>
      </c>
      <c r="Q15" s="97">
        <v>6100</v>
      </c>
      <c r="R15" s="96">
        <v>19</v>
      </c>
      <c r="S15" s="97">
        <v>13100</v>
      </c>
      <c r="T15" s="96">
        <v>19</v>
      </c>
      <c r="U15" s="98">
        <v>280</v>
      </c>
      <c r="V15" s="96">
        <v>8</v>
      </c>
      <c r="W15" s="98">
        <v>675</v>
      </c>
      <c r="X15" s="96">
        <v>8</v>
      </c>
      <c r="Y15" s="98"/>
      <c r="Z15" s="96">
        <v>8</v>
      </c>
      <c r="AA15" s="98">
        <v>80</v>
      </c>
      <c r="AB15" s="96">
        <v>8</v>
      </c>
      <c r="AC15" s="98">
        <v>625</v>
      </c>
      <c r="AD15" s="96">
        <v>8</v>
      </c>
      <c r="AE15" s="98">
        <v>800</v>
      </c>
      <c r="AF15" s="96">
        <v>8</v>
      </c>
      <c r="AG15" s="98">
        <v>1100</v>
      </c>
      <c r="AH15" s="96">
        <v>8</v>
      </c>
      <c r="AI15" s="98">
        <v>900</v>
      </c>
      <c r="AJ15" s="96">
        <v>8</v>
      </c>
    </row>
    <row r="16" spans="1:36">
      <c r="A16" s="23">
        <v>79</v>
      </c>
      <c r="B16" s="96">
        <v>18</v>
      </c>
      <c r="C16" s="23">
        <v>92</v>
      </c>
      <c r="D16" s="96">
        <v>18</v>
      </c>
      <c r="E16" s="23">
        <v>104</v>
      </c>
      <c r="F16" s="96">
        <v>18</v>
      </c>
      <c r="G16" s="23">
        <v>176</v>
      </c>
      <c r="H16" s="96">
        <v>18</v>
      </c>
      <c r="I16" s="97">
        <v>581</v>
      </c>
      <c r="J16" s="96">
        <v>18</v>
      </c>
      <c r="K16" s="97">
        <v>1371</v>
      </c>
      <c r="L16" s="96">
        <v>18</v>
      </c>
      <c r="M16" s="97">
        <v>3371</v>
      </c>
      <c r="N16" s="96">
        <v>18</v>
      </c>
      <c r="O16" s="97">
        <v>8051</v>
      </c>
      <c r="P16" s="96">
        <v>18</v>
      </c>
      <c r="Q16" s="97">
        <v>6101</v>
      </c>
      <c r="R16" s="96">
        <v>18</v>
      </c>
      <c r="S16" s="97">
        <v>13101</v>
      </c>
      <c r="T16" s="96">
        <v>18</v>
      </c>
      <c r="U16" s="98"/>
      <c r="V16" s="96"/>
      <c r="W16" s="98"/>
      <c r="X16" s="96"/>
      <c r="Y16" s="98"/>
      <c r="Z16" s="96"/>
      <c r="AA16" s="98"/>
      <c r="AB16" s="96"/>
      <c r="AC16" s="98"/>
      <c r="AD16" s="96"/>
      <c r="AE16" s="98"/>
      <c r="AF16" s="96"/>
      <c r="AG16" s="98"/>
      <c r="AH16" s="96"/>
      <c r="AI16" s="98"/>
      <c r="AJ16" s="96"/>
    </row>
    <row r="17" spans="1:36">
      <c r="A17" s="23">
        <v>81</v>
      </c>
      <c r="B17" s="96">
        <v>18</v>
      </c>
      <c r="C17" s="23">
        <v>93</v>
      </c>
      <c r="D17" s="96">
        <v>18</v>
      </c>
      <c r="E17" s="23">
        <v>106</v>
      </c>
      <c r="F17" s="96">
        <v>18</v>
      </c>
      <c r="G17" s="23">
        <v>180</v>
      </c>
      <c r="H17" s="96">
        <v>18</v>
      </c>
      <c r="I17" s="97">
        <v>1000</v>
      </c>
      <c r="J17" s="96">
        <v>18</v>
      </c>
      <c r="K17" s="97">
        <v>1400</v>
      </c>
      <c r="L17" s="96">
        <v>18</v>
      </c>
      <c r="M17" s="97">
        <v>3440</v>
      </c>
      <c r="N17" s="96">
        <v>18</v>
      </c>
      <c r="O17" s="97">
        <v>8200</v>
      </c>
      <c r="P17" s="96">
        <v>18</v>
      </c>
      <c r="Q17" s="97">
        <v>6200</v>
      </c>
      <c r="R17" s="96">
        <v>18</v>
      </c>
      <c r="S17" s="97">
        <v>13250</v>
      </c>
      <c r="T17" s="96">
        <v>18</v>
      </c>
      <c r="U17" s="98">
        <v>290</v>
      </c>
      <c r="V17" s="96">
        <v>9</v>
      </c>
      <c r="W17" s="98">
        <v>700</v>
      </c>
      <c r="X17" s="96">
        <v>9</v>
      </c>
      <c r="Y17" s="98">
        <v>100</v>
      </c>
      <c r="Z17" s="96">
        <v>9</v>
      </c>
      <c r="AA17" s="98">
        <v>90</v>
      </c>
      <c r="AB17" s="96">
        <v>9</v>
      </c>
      <c r="AC17" s="98">
        <v>650</v>
      </c>
      <c r="AD17" s="96">
        <v>9</v>
      </c>
      <c r="AE17" s="98">
        <v>900</v>
      </c>
      <c r="AF17" s="96">
        <v>9</v>
      </c>
      <c r="AG17" s="98">
        <v>1200</v>
      </c>
      <c r="AH17" s="96">
        <v>9</v>
      </c>
      <c r="AI17" s="98">
        <v>1000</v>
      </c>
      <c r="AJ17" s="96">
        <v>9</v>
      </c>
    </row>
    <row r="18" spans="1:36">
      <c r="A18" s="23">
        <v>82</v>
      </c>
      <c r="B18" s="96">
        <v>17</v>
      </c>
      <c r="C18" s="23">
        <v>94</v>
      </c>
      <c r="D18" s="96">
        <v>17</v>
      </c>
      <c r="E18" s="23">
        <v>107</v>
      </c>
      <c r="F18" s="96">
        <v>17</v>
      </c>
      <c r="G18" s="23">
        <v>181</v>
      </c>
      <c r="H18" s="96">
        <v>17</v>
      </c>
      <c r="I18" s="97">
        <v>1001</v>
      </c>
      <c r="J18" s="96">
        <v>17</v>
      </c>
      <c r="K18" s="97">
        <v>1401</v>
      </c>
      <c r="L18" s="96">
        <v>17</v>
      </c>
      <c r="M18" s="97">
        <v>3441</v>
      </c>
      <c r="N18" s="96">
        <v>17</v>
      </c>
      <c r="O18" s="97">
        <v>8201</v>
      </c>
      <c r="P18" s="96">
        <v>17</v>
      </c>
      <c r="Q18" s="97">
        <v>6201</v>
      </c>
      <c r="R18" s="96">
        <v>17</v>
      </c>
      <c r="S18" s="97">
        <v>13251</v>
      </c>
      <c r="T18" s="96">
        <v>17</v>
      </c>
      <c r="U18" s="98"/>
      <c r="V18" s="96"/>
      <c r="W18" s="98"/>
      <c r="X18" s="96"/>
      <c r="Y18" s="98"/>
      <c r="Z18" s="96"/>
      <c r="AA18" s="98"/>
      <c r="AB18" s="96"/>
      <c r="AC18" s="98"/>
      <c r="AD18" s="96"/>
      <c r="AE18" s="98"/>
      <c r="AF18" s="96"/>
      <c r="AG18" s="98"/>
      <c r="AH18" s="96"/>
      <c r="AI18" s="98"/>
      <c r="AJ18" s="96"/>
    </row>
    <row r="19" spans="1:36">
      <c r="A19" s="23">
        <v>84</v>
      </c>
      <c r="B19" s="96">
        <v>17</v>
      </c>
      <c r="C19" s="23">
        <v>96</v>
      </c>
      <c r="D19" s="96">
        <v>17</v>
      </c>
      <c r="E19" s="23">
        <v>109</v>
      </c>
      <c r="F19" s="96">
        <v>17</v>
      </c>
      <c r="G19" s="23">
        <v>185</v>
      </c>
      <c r="H19" s="96">
        <v>17</v>
      </c>
      <c r="I19" s="97">
        <v>1020</v>
      </c>
      <c r="J19" s="96">
        <v>17</v>
      </c>
      <c r="K19" s="97">
        <v>1430</v>
      </c>
      <c r="L19" s="96">
        <v>17</v>
      </c>
      <c r="M19" s="97">
        <v>3510</v>
      </c>
      <c r="N19" s="96">
        <v>17</v>
      </c>
      <c r="O19" s="97">
        <v>8350</v>
      </c>
      <c r="P19" s="96">
        <v>17</v>
      </c>
      <c r="Q19" s="97">
        <v>6300</v>
      </c>
      <c r="R19" s="96">
        <v>17</v>
      </c>
      <c r="S19" s="97">
        <v>13400</v>
      </c>
      <c r="T19" s="96">
        <v>17</v>
      </c>
      <c r="U19" s="98">
        <v>300</v>
      </c>
      <c r="V19" s="96">
        <v>10</v>
      </c>
      <c r="W19" s="98">
        <v>720</v>
      </c>
      <c r="X19" s="96">
        <v>10</v>
      </c>
      <c r="Y19" s="98"/>
      <c r="Z19" s="96">
        <v>10</v>
      </c>
      <c r="AA19" s="98">
        <v>100</v>
      </c>
      <c r="AB19" s="96">
        <v>10</v>
      </c>
      <c r="AC19" s="98">
        <v>675</v>
      </c>
      <c r="AD19" s="96">
        <v>10</v>
      </c>
      <c r="AE19" s="98">
        <v>1000</v>
      </c>
      <c r="AF19" s="96">
        <v>10</v>
      </c>
      <c r="AG19" s="98">
        <v>1300</v>
      </c>
      <c r="AH19" s="96">
        <v>10</v>
      </c>
      <c r="AI19" s="98">
        <v>1100</v>
      </c>
      <c r="AJ19" s="96">
        <v>10</v>
      </c>
    </row>
    <row r="20" spans="1:36">
      <c r="A20" s="23">
        <v>85</v>
      </c>
      <c r="B20" s="96">
        <v>16</v>
      </c>
      <c r="C20" s="23">
        <v>97</v>
      </c>
      <c r="D20" s="96">
        <v>16</v>
      </c>
      <c r="E20" s="23">
        <v>110</v>
      </c>
      <c r="F20" s="96">
        <v>16</v>
      </c>
      <c r="G20" s="23">
        <v>186</v>
      </c>
      <c r="H20" s="96">
        <v>16</v>
      </c>
      <c r="I20" s="97">
        <v>1021</v>
      </c>
      <c r="J20" s="96">
        <v>16</v>
      </c>
      <c r="K20" s="97">
        <v>1431</v>
      </c>
      <c r="L20" s="96">
        <v>16</v>
      </c>
      <c r="M20" s="97">
        <v>3511</v>
      </c>
      <c r="N20" s="96">
        <v>16</v>
      </c>
      <c r="O20" s="97">
        <v>8351</v>
      </c>
      <c r="P20" s="96">
        <v>16</v>
      </c>
      <c r="Q20" s="97">
        <v>6301</v>
      </c>
      <c r="R20" s="96">
        <v>16</v>
      </c>
      <c r="S20" s="97">
        <v>13401</v>
      </c>
      <c r="T20" s="96">
        <v>16</v>
      </c>
      <c r="U20" s="98"/>
      <c r="V20" s="96"/>
      <c r="W20" s="98"/>
      <c r="X20" s="96"/>
      <c r="Y20" s="98"/>
      <c r="Z20" s="96"/>
      <c r="AA20" s="98"/>
      <c r="AB20" s="96"/>
      <c r="AC20" s="98"/>
      <c r="AD20" s="96"/>
      <c r="AE20" s="98"/>
      <c r="AF20" s="96"/>
      <c r="AG20" s="98"/>
      <c r="AH20" s="96"/>
      <c r="AI20" s="98"/>
      <c r="AJ20" s="96"/>
    </row>
    <row r="21" spans="1:36">
      <c r="A21" s="23">
        <v>87</v>
      </c>
      <c r="B21" s="96">
        <v>16</v>
      </c>
      <c r="C21" s="23">
        <v>99</v>
      </c>
      <c r="D21" s="96">
        <v>16</v>
      </c>
      <c r="E21" s="23">
        <v>112</v>
      </c>
      <c r="F21" s="96">
        <v>16</v>
      </c>
      <c r="G21" s="23">
        <v>190</v>
      </c>
      <c r="H21" s="96">
        <v>16</v>
      </c>
      <c r="I21" s="97">
        <v>1060</v>
      </c>
      <c r="J21" s="96">
        <v>16</v>
      </c>
      <c r="K21" s="97">
        <v>1460</v>
      </c>
      <c r="L21" s="96">
        <v>16</v>
      </c>
      <c r="M21" s="97">
        <v>3580</v>
      </c>
      <c r="N21" s="96">
        <v>16</v>
      </c>
      <c r="O21" s="97">
        <v>8500</v>
      </c>
      <c r="P21" s="96">
        <v>16</v>
      </c>
      <c r="Q21" s="97">
        <v>6400</v>
      </c>
      <c r="R21" s="96">
        <v>16</v>
      </c>
      <c r="S21" s="97">
        <v>14000</v>
      </c>
      <c r="T21" s="96">
        <v>16</v>
      </c>
      <c r="U21" s="98">
        <v>310</v>
      </c>
      <c r="V21" s="96">
        <v>11</v>
      </c>
      <c r="W21" s="98">
        <v>740</v>
      </c>
      <c r="X21" s="96">
        <v>11</v>
      </c>
      <c r="Y21" s="98">
        <v>105</v>
      </c>
      <c r="Z21" s="96">
        <v>11</v>
      </c>
      <c r="AA21" s="98">
        <v>110</v>
      </c>
      <c r="AB21" s="96">
        <v>11</v>
      </c>
      <c r="AC21" s="98">
        <v>700</v>
      </c>
      <c r="AD21" s="96">
        <v>11</v>
      </c>
      <c r="AE21" s="98">
        <v>1100</v>
      </c>
      <c r="AF21" s="96">
        <v>11</v>
      </c>
      <c r="AG21" s="98">
        <v>1400</v>
      </c>
      <c r="AH21" s="96">
        <v>11</v>
      </c>
      <c r="AI21" s="98">
        <v>1200</v>
      </c>
      <c r="AJ21" s="96">
        <v>11</v>
      </c>
    </row>
    <row r="22" spans="1:36">
      <c r="A22" s="23">
        <v>88</v>
      </c>
      <c r="B22" s="96">
        <v>15</v>
      </c>
      <c r="C22" s="23">
        <v>100</v>
      </c>
      <c r="D22" s="96">
        <v>15</v>
      </c>
      <c r="E22" s="23">
        <v>113</v>
      </c>
      <c r="F22" s="96">
        <v>15</v>
      </c>
      <c r="G22" s="23">
        <v>191</v>
      </c>
      <c r="H22" s="96">
        <v>15</v>
      </c>
      <c r="I22" s="97">
        <v>1061</v>
      </c>
      <c r="J22" s="96">
        <v>15</v>
      </c>
      <c r="K22" s="97">
        <v>1461</v>
      </c>
      <c r="L22" s="96">
        <v>15</v>
      </c>
      <c r="M22" s="97">
        <v>3581</v>
      </c>
      <c r="N22" s="96">
        <v>15</v>
      </c>
      <c r="O22" s="97">
        <v>8501</v>
      </c>
      <c r="P22" s="96">
        <v>15</v>
      </c>
      <c r="Q22" s="97">
        <v>6401</v>
      </c>
      <c r="R22" s="96">
        <v>15</v>
      </c>
      <c r="S22" s="97">
        <v>14001</v>
      </c>
      <c r="T22" s="96">
        <v>15</v>
      </c>
      <c r="U22" s="98"/>
      <c r="V22" s="96"/>
      <c r="W22" s="98"/>
      <c r="X22" s="96"/>
      <c r="Y22" s="98"/>
      <c r="Z22" s="96"/>
      <c r="AA22" s="98"/>
      <c r="AB22" s="96"/>
      <c r="AC22" s="98"/>
      <c r="AD22" s="96"/>
      <c r="AE22" s="98"/>
      <c r="AF22" s="96"/>
      <c r="AG22" s="98"/>
      <c r="AH22" s="96"/>
      <c r="AI22" s="98"/>
      <c r="AJ22" s="96"/>
    </row>
    <row r="23" spans="1:36">
      <c r="A23" s="23">
        <v>90</v>
      </c>
      <c r="B23" s="96">
        <v>15</v>
      </c>
      <c r="C23" s="23">
        <v>102</v>
      </c>
      <c r="D23" s="96">
        <v>15</v>
      </c>
      <c r="E23" s="23">
        <v>115</v>
      </c>
      <c r="F23" s="96">
        <v>15</v>
      </c>
      <c r="G23" s="23">
        <v>195</v>
      </c>
      <c r="H23" s="96">
        <v>15</v>
      </c>
      <c r="I23" s="97">
        <v>1100</v>
      </c>
      <c r="J23" s="96">
        <v>15</v>
      </c>
      <c r="K23" s="97">
        <v>1490</v>
      </c>
      <c r="L23" s="96">
        <v>15</v>
      </c>
      <c r="M23" s="97">
        <v>4050</v>
      </c>
      <c r="N23" s="96">
        <v>15</v>
      </c>
      <c r="O23" s="97">
        <v>9050</v>
      </c>
      <c r="P23" s="96">
        <v>15</v>
      </c>
      <c r="Q23" s="97">
        <v>6500</v>
      </c>
      <c r="R23" s="96">
        <v>15</v>
      </c>
      <c r="S23" s="97">
        <v>14200</v>
      </c>
      <c r="T23" s="96">
        <v>15</v>
      </c>
      <c r="U23" s="98">
        <v>320</v>
      </c>
      <c r="V23" s="96">
        <v>12</v>
      </c>
      <c r="W23" s="98">
        <v>760</v>
      </c>
      <c r="X23" s="96">
        <v>12</v>
      </c>
      <c r="Y23" s="98"/>
      <c r="Z23" s="96">
        <v>12</v>
      </c>
      <c r="AA23" s="98">
        <v>120</v>
      </c>
      <c r="AB23" s="96">
        <v>12</v>
      </c>
      <c r="AC23" s="98">
        <v>720</v>
      </c>
      <c r="AD23" s="96">
        <v>12</v>
      </c>
      <c r="AE23" s="98">
        <v>1200</v>
      </c>
      <c r="AF23" s="96">
        <v>12</v>
      </c>
      <c r="AG23" s="98">
        <v>1500</v>
      </c>
      <c r="AH23" s="96">
        <v>12</v>
      </c>
      <c r="AI23" s="98">
        <v>1300</v>
      </c>
      <c r="AJ23" s="96">
        <v>12</v>
      </c>
    </row>
    <row r="24" spans="1:36">
      <c r="A24" s="23">
        <v>91</v>
      </c>
      <c r="B24" s="96">
        <v>14</v>
      </c>
      <c r="C24" s="23">
        <v>103</v>
      </c>
      <c r="D24" s="96">
        <v>14</v>
      </c>
      <c r="E24" s="23">
        <v>116</v>
      </c>
      <c r="F24" s="96">
        <v>14</v>
      </c>
      <c r="G24" s="23">
        <v>196</v>
      </c>
      <c r="H24" s="96">
        <v>14</v>
      </c>
      <c r="I24" s="97">
        <v>1101</v>
      </c>
      <c r="J24" s="96">
        <v>14</v>
      </c>
      <c r="K24" s="97">
        <v>1491</v>
      </c>
      <c r="L24" s="96">
        <v>14</v>
      </c>
      <c r="M24" s="97">
        <v>4051</v>
      </c>
      <c r="N24" s="96">
        <v>14</v>
      </c>
      <c r="O24" s="97">
        <v>9051</v>
      </c>
      <c r="P24" s="96">
        <v>14</v>
      </c>
      <c r="Q24" s="97">
        <v>6501</v>
      </c>
      <c r="R24" s="96">
        <v>14</v>
      </c>
      <c r="S24" s="97">
        <v>14201</v>
      </c>
      <c r="T24" s="96">
        <v>14</v>
      </c>
      <c r="U24" s="98"/>
      <c r="V24" s="96"/>
      <c r="W24" s="98"/>
      <c r="X24" s="96"/>
      <c r="Y24" s="98"/>
      <c r="Z24" s="96"/>
      <c r="AA24" s="98"/>
      <c r="AB24" s="96"/>
      <c r="AC24" s="98"/>
      <c r="AD24" s="96"/>
      <c r="AE24" s="98"/>
      <c r="AF24" s="96"/>
      <c r="AG24" s="98"/>
      <c r="AH24" s="96"/>
      <c r="AI24" s="98"/>
      <c r="AJ24" s="96"/>
    </row>
    <row r="25" spans="1:36">
      <c r="A25" s="23">
        <v>93</v>
      </c>
      <c r="B25" s="96">
        <v>14</v>
      </c>
      <c r="C25" s="23">
        <v>106</v>
      </c>
      <c r="D25" s="96">
        <v>14</v>
      </c>
      <c r="E25" s="23">
        <v>118</v>
      </c>
      <c r="F25" s="96">
        <v>14</v>
      </c>
      <c r="G25" s="23">
        <v>200</v>
      </c>
      <c r="H25" s="96">
        <v>14</v>
      </c>
      <c r="I25" s="97">
        <v>1140</v>
      </c>
      <c r="J25" s="96">
        <v>14</v>
      </c>
      <c r="K25" s="97">
        <v>1520</v>
      </c>
      <c r="L25" s="96">
        <v>14</v>
      </c>
      <c r="M25" s="97">
        <v>4120</v>
      </c>
      <c r="N25" s="96">
        <v>14</v>
      </c>
      <c r="O25" s="97">
        <v>9200</v>
      </c>
      <c r="P25" s="96">
        <v>14</v>
      </c>
      <c r="Q25" s="97">
        <v>7000</v>
      </c>
      <c r="R25" s="96">
        <v>14</v>
      </c>
      <c r="S25" s="97">
        <v>14400</v>
      </c>
      <c r="T25" s="96">
        <v>14</v>
      </c>
      <c r="U25" s="98">
        <v>330</v>
      </c>
      <c r="V25" s="96">
        <v>13</v>
      </c>
      <c r="W25" s="98">
        <v>780</v>
      </c>
      <c r="X25" s="96">
        <v>13</v>
      </c>
      <c r="Y25" s="98">
        <v>110</v>
      </c>
      <c r="Z25" s="96">
        <v>13</v>
      </c>
      <c r="AA25" s="98">
        <v>130</v>
      </c>
      <c r="AB25" s="96">
        <v>13</v>
      </c>
      <c r="AC25" s="98">
        <v>740</v>
      </c>
      <c r="AD25" s="96">
        <v>13</v>
      </c>
      <c r="AE25" s="98">
        <v>1300</v>
      </c>
      <c r="AF25" s="96">
        <v>13</v>
      </c>
      <c r="AG25" s="98">
        <v>1600</v>
      </c>
      <c r="AH25" s="96">
        <v>13</v>
      </c>
      <c r="AI25" s="98">
        <v>1400</v>
      </c>
      <c r="AJ25" s="96">
        <v>13</v>
      </c>
    </row>
    <row r="26" spans="1:36">
      <c r="A26" s="23">
        <v>94</v>
      </c>
      <c r="B26" s="96">
        <v>13</v>
      </c>
      <c r="C26" s="23">
        <v>107</v>
      </c>
      <c r="D26" s="96">
        <v>13</v>
      </c>
      <c r="E26" s="23">
        <v>119</v>
      </c>
      <c r="F26" s="96">
        <v>13</v>
      </c>
      <c r="G26" s="23">
        <v>201</v>
      </c>
      <c r="H26" s="96">
        <v>13</v>
      </c>
      <c r="I26" s="97">
        <v>1141</v>
      </c>
      <c r="J26" s="96">
        <v>13</v>
      </c>
      <c r="K26" s="97">
        <v>1521</v>
      </c>
      <c r="L26" s="96">
        <v>13</v>
      </c>
      <c r="M26" s="97">
        <v>4121</v>
      </c>
      <c r="N26" s="96">
        <v>13</v>
      </c>
      <c r="O26" s="97">
        <v>9201</v>
      </c>
      <c r="P26" s="96">
        <v>13</v>
      </c>
      <c r="Q26" s="97">
        <v>7001</v>
      </c>
      <c r="R26" s="96">
        <v>13</v>
      </c>
      <c r="S26" s="97">
        <v>14401</v>
      </c>
      <c r="T26" s="96">
        <v>13</v>
      </c>
      <c r="U26" s="98"/>
      <c r="V26" s="96"/>
      <c r="W26" s="98"/>
      <c r="X26" s="96"/>
      <c r="Y26" s="98"/>
      <c r="Z26" s="96"/>
      <c r="AA26" s="98"/>
      <c r="AB26" s="96"/>
      <c r="AC26" s="98"/>
      <c r="AD26" s="96"/>
      <c r="AE26" s="98"/>
      <c r="AF26" s="96"/>
      <c r="AG26" s="98"/>
      <c r="AH26" s="96"/>
      <c r="AI26" s="98"/>
      <c r="AJ26" s="96"/>
    </row>
    <row r="27" spans="1:36">
      <c r="A27" s="23">
        <v>96</v>
      </c>
      <c r="B27" s="96">
        <v>13</v>
      </c>
      <c r="C27" s="23">
        <v>110</v>
      </c>
      <c r="D27" s="96">
        <v>13</v>
      </c>
      <c r="E27" s="23">
        <v>121</v>
      </c>
      <c r="F27" s="96">
        <v>13</v>
      </c>
      <c r="G27" s="23">
        <v>205</v>
      </c>
      <c r="H27" s="96">
        <v>13</v>
      </c>
      <c r="I27" s="97">
        <v>1180</v>
      </c>
      <c r="J27" s="96">
        <v>13</v>
      </c>
      <c r="K27" s="97">
        <v>1550</v>
      </c>
      <c r="L27" s="96">
        <v>13</v>
      </c>
      <c r="M27" s="97">
        <v>4200</v>
      </c>
      <c r="N27" s="96">
        <v>13</v>
      </c>
      <c r="O27" s="97">
        <v>9350</v>
      </c>
      <c r="P27" s="96">
        <v>13</v>
      </c>
      <c r="Q27" s="97">
        <v>7100</v>
      </c>
      <c r="R27" s="96">
        <v>13</v>
      </c>
      <c r="S27" s="97">
        <v>15000</v>
      </c>
      <c r="T27" s="96">
        <v>13</v>
      </c>
      <c r="U27" s="98">
        <v>340</v>
      </c>
      <c r="V27" s="96">
        <v>14</v>
      </c>
      <c r="W27" s="98">
        <v>800</v>
      </c>
      <c r="X27" s="96">
        <v>14</v>
      </c>
      <c r="Y27" s="98"/>
      <c r="Z27" s="96">
        <v>14</v>
      </c>
      <c r="AA27" s="98">
        <v>140</v>
      </c>
      <c r="AB27" s="96">
        <v>14</v>
      </c>
      <c r="AC27" s="98">
        <v>760</v>
      </c>
      <c r="AD27" s="96">
        <v>14</v>
      </c>
      <c r="AE27" s="98">
        <v>1400</v>
      </c>
      <c r="AF27" s="96">
        <v>14</v>
      </c>
      <c r="AG27" s="98">
        <v>1700</v>
      </c>
      <c r="AH27" s="96">
        <v>14</v>
      </c>
      <c r="AI27" s="98">
        <v>1500</v>
      </c>
      <c r="AJ27" s="96">
        <v>14</v>
      </c>
    </row>
    <row r="28" spans="1:36">
      <c r="A28" s="23">
        <v>97</v>
      </c>
      <c r="B28" s="96">
        <v>12</v>
      </c>
      <c r="C28" s="23">
        <v>111</v>
      </c>
      <c r="D28" s="96">
        <v>12</v>
      </c>
      <c r="E28" s="23">
        <v>122</v>
      </c>
      <c r="F28" s="96">
        <v>12</v>
      </c>
      <c r="G28" s="23">
        <v>206</v>
      </c>
      <c r="H28" s="96">
        <v>12</v>
      </c>
      <c r="I28" s="97">
        <v>1181</v>
      </c>
      <c r="J28" s="96">
        <v>12</v>
      </c>
      <c r="K28" s="97">
        <v>1551</v>
      </c>
      <c r="L28" s="96">
        <v>12</v>
      </c>
      <c r="M28" s="97">
        <v>4201</v>
      </c>
      <c r="N28" s="96">
        <v>12</v>
      </c>
      <c r="O28" s="97">
        <v>9351</v>
      </c>
      <c r="P28" s="96">
        <v>12</v>
      </c>
      <c r="Q28" s="97">
        <v>7101</v>
      </c>
      <c r="R28" s="96">
        <v>12</v>
      </c>
      <c r="S28" s="97">
        <v>15001</v>
      </c>
      <c r="T28" s="96">
        <v>12</v>
      </c>
      <c r="U28" s="98"/>
      <c r="V28" s="96"/>
      <c r="W28" s="98"/>
      <c r="X28" s="96"/>
      <c r="Y28" s="98"/>
      <c r="Z28" s="96"/>
      <c r="AA28" s="98"/>
      <c r="AB28" s="96"/>
      <c r="AC28" s="98"/>
      <c r="AD28" s="96"/>
      <c r="AE28" s="98"/>
      <c r="AF28" s="96"/>
      <c r="AG28" s="98"/>
      <c r="AH28" s="96"/>
      <c r="AI28" s="98"/>
      <c r="AJ28" s="96"/>
    </row>
    <row r="29" spans="1:36">
      <c r="A29" s="23">
        <v>99</v>
      </c>
      <c r="B29" s="96">
        <v>12</v>
      </c>
      <c r="C29" s="23">
        <v>114</v>
      </c>
      <c r="D29" s="96">
        <v>12</v>
      </c>
      <c r="E29" s="23">
        <v>124</v>
      </c>
      <c r="F29" s="96">
        <v>12</v>
      </c>
      <c r="G29" s="23">
        <v>210</v>
      </c>
      <c r="H29" s="96">
        <v>12</v>
      </c>
      <c r="I29" s="97">
        <v>1220</v>
      </c>
      <c r="J29" s="96">
        <v>12</v>
      </c>
      <c r="K29" s="97">
        <v>1580</v>
      </c>
      <c r="L29" s="96">
        <v>12</v>
      </c>
      <c r="M29" s="97">
        <v>4280</v>
      </c>
      <c r="N29" s="96">
        <v>12</v>
      </c>
      <c r="O29" s="97">
        <v>9500</v>
      </c>
      <c r="P29" s="96">
        <v>12</v>
      </c>
      <c r="Q29" s="97">
        <v>7200</v>
      </c>
      <c r="R29" s="96">
        <v>12</v>
      </c>
      <c r="S29" s="97">
        <v>15200</v>
      </c>
      <c r="T29" s="96">
        <v>12</v>
      </c>
      <c r="U29" s="98">
        <v>350</v>
      </c>
      <c r="V29" s="96">
        <v>15</v>
      </c>
      <c r="W29" s="98">
        <v>820</v>
      </c>
      <c r="X29" s="96">
        <v>15</v>
      </c>
      <c r="Y29" s="98">
        <v>115</v>
      </c>
      <c r="Z29" s="96">
        <v>15</v>
      </c>
      <c r="AA29" s="98">
        <v>150</v>
      </c>
      <c r="AB29" s="96">
        <v>15</v>
      </c>
      <c r="AC29" s="98">
        <v>780</v>
      </c>
      <c r="AD29" s="96">
        <v>15</v>
      </c>
      <c r="AE29" s="98">
        <v>1500</v>
      </c>
      <c r="AF29" s="96">
        <v>15</v>
      </c>
      <c r="AG29" s="98">
        <v>1800</v>
      </c>
      <c r="AH29" s="96">
        <v>15</v>
      </c>
      <c r="AI29" s="98">
        <v>1600</v>
      </c>
      <c r="AJ29" s="96">
        <v>15</v>
      </c>
    </row>
    <row r="30" spans="1:36">
      <c r="A30" s="23">
        <v>100</v>
      </c>
      <c r="B30" s="96">
        <v>11</v>
      </c>
      <c r="C30" s="23">
        <v>115</v>
      </c>
      <c r="D30" s="96">
        <v>11</v>
      </c>
      <c r="E30" s="23">
        <v>125</v>
      </c>
      <c r="F30" s="96">
        <v>11</v>
      </c>
      <c r="G30" s="23">
        <v>211</v>
      </c>
      <c r="H30" s="96">
        <v>11</v>
      </c>
      <c r="I30" s="97">
        <v>1221</v>
      </c>
      <c r="J30" s="96">
        <v>11</v>
      </c>
      <c r="K30" s="97">
        <v>1581</v>
      </c>
      <c r="L30" s="96">
        <v>11</v>
      </c>
      <c r="M30" s="97">
        <v>4281</v>
      </c>
      <c r="N30" s="96">
        <v>11</v>
      </c>
      <c r="O30" s="97">
        <v>9501</v>
      </c>
      <c r="P30" s="96">
        <v>11</v>
      </c>
      <c r="Q30" s="97">
        <v>7201</v>
      </c>
      <c r="R30" s="96">
        <v>11</v>
      </c>
      <c r="S30" s="97">
        <v>15201</v>
      </c>
      <c r="T30" s="96">
        <v>11</v>
      </c>
      <c r="U30" s="98"/>
      <c r="V30" s="96"/>
      <c r="W30" s="98"/>
      <c r="X30" s="96"/>
      <c r="Y30" s="98"/>
      <c r="Z30" s="96"/>
      <c r="AA30" s="98"/>
      <c r="AB30" s="96"/>
      <c r="AC30" s="98"/>
      <c r="AD30" s="96"/>
      <c r="AE30" s="98"/>
      <c r="AF30" s="96"/>
      <c r="AG30" s="98"/>
      <c r="AH30" s="96"/>
      <c r="AI30" s="98"/>
      <c r="AJ30" s="96"/>
    </row>
    <row r="31" spans="1:36">
      <c r="A31" s="23">
        <v>102</v>
      </c>
      <c r="B31" s="96">
        <v>11</v>
      </c>
      <c r="C31" s="23">
        <v>118</v>
      </c>
      <c r="D31" s="96">
        <v>11</v>
      </c>
      <c r="E31" s="23">
        <v>128</v>
      </c>
      <c r="F31" s="96">
        <v>11</v>
      </c>
      <c r="G31" s="23">
        <v>215</v>
      </c>
      <c r="H31" s="96">
        <v>11</v>
      </c>
      <c r="I31" s="97">
        <v>1260</v>
      </c>
      <c r="J31" s="96">
        <v>11</v>
      </c>
      <c r="K31" s="97">
        <v>2020</v>
      </c>
      <c r="L31" s="96">
        <v>11</v>
      </c>
      <c r="M31" s="97">
        <v>4360</v>
      </c>
      <c r="N31" s="96">
        <v>11</v>
      </c>
      <c r="O31" s="97">
        <v>10050</v>
      </c>
      <c r="P31" s="96">
        <v>11</v>
      </c>
      <c r="Q31" s="97">
        <v>7300</v>
      </c>
      <c r="R31" s="96">
        <v>11</v>
      </c>
      <c r="S31" s="97">
        <v>15400</v>
      </c>
      <c r="T31" s="96">
        <v>11</v>
      </c>
      <c r="U31" s="98">
        <v>360</v>
      </c>
      <c r="V31" s="96">
        <v>16</v>
      </c>
      <c r="W31" s="98">
        <v>840</v>
      </c>
      <c r="X31" s="96">
        <v>16</v>
      </c>
      <c r="Y31" s="98"/>
      <c r="Z31" s="96">
        <v>16</v>
      </c>
      <c r="AA31" s="98">
        <v>160</v>
      </c>
      <c r="AB31" s="96">
        <v>16</v>
      </c>
      <c r="AC31" s="98">
        <v>800</v>
      </c>
      <c r="AD31" s="96">
        <v>16</v>
      </c>
      <c r="AE31" s="98">
        <v>1600</v>
      </c>
      <c r="AF31" s="96">
        <v>16</v>
      </c>
      <c r="AG31" s="98">
        <v>1900</v>
      </c>
      <c r="AH31" s="96">
        <v>16</v>
      </c>
      <c r="AI31" s="98">
        <v>1700</v>
      </c>
      <c r="AJ31" s="96">
        <v>16</v>
      </c>
    </row>
    <row r="32" spans="1:36">
      <c r="A32" s="23">
        <v>103</v>
      </c>
      <c r="B32" s="96">
        <v>10</v>
      </c>
      <c r="C32" s="23">
        <v>119</v>
      </c>
      <c r="D32" s="96">
        <v>10</v>
      </c>
      <c r="E32" s="23">
        <v>129</v>
      </c>
      <c r="F32" s="96">
        <v>10</v>
      </c>
      <c r="G32" s="23">
        <v>216</v>
      </c>
      <c r="H32" s="96">
        <v>10</v>
      </c>
      <c r="I32" s="97">
        <v>1261</v>
      </c>
      <c r="J32" s="96">
        <v>10</v>
      </c>
      <c r="K32" s="97">
        <v>2021</v>
      </c>
      <c r="L32" s="96">
        <v>10</v>
      </c>
      <c r="M32" s="97">
        <v>4361</v>
      </c>
      <c r="N32" s="96">
        <v>10</v>
      </c>
      <c r="O32" s="97">
        <v>10051</v>
      </c>
      <c r="P32" s="96">
        <v>10</v>
      </c>
      <c r="Q32" s="97">
        <v>7301</v>
      </c>
      <c r="R32" s="96">
        <v>10</v>
      </c>
      <c r="S32" s="97">
        <v>15401</v>
      </c>
      <c r="T32" s="96">
        <v>10</v>
      </c>
      <c r="U32" s="98"/>
      <c r="V32" s="96"/>
      <c r="W32" s="98"/>
      <c r="X32" s="96"/>
      <c r="Y32" s="98"/>
      <c r="Z32" s="96"/>
      <c r="AA32" s="98"/>
      <c r="AB32" s="96"/>
      <c r="AC32" s="98"/>
      <c r="AD32" s="96"/>
      <c r="AE32" s="98"/>
      <c r="AF32" s="96"/>
      <c r="AG32" s="98"/>
      <c r="AH32" s="96"/>
      <c r="AI32" s="98"/>
      <c r="AJ32" s="96"/>
    </row>
    <row r="33" spans="1:36">
      <c r="A33" s="23">
        <v>105</v>
      </c>
      <c r="B33" s="96">
        <v>10</v>
      </c>
      <c r="C33" s="23">
        <v>122</v>
      </c>
      <c r="D33" s="96">
        <v>10</v>
      </c>
      <c r="E33" s="23">
        <v>132</v>
      </c>
      <c r="F33" s="96">
        <v>10</v>
      </c>
      <c r="G33" s="23">
        <v>220</v>
      </c>
      <c r="H33" s="96">
        <v>10</v>
      </c>
      <c r="I33" s="97">
        <v>1300</v>
      </c>
      <c r="J33" s="96">
        <v>10</v>
      </c>
      <c r="K33" s="97">
        <v>2060</v>
      </c>
      <c r="L33" s="96">
        <v>10</v>
      </c>
      <c r="M33" s="97">
        <v>4440</v>
      </c>
      <c r="N33" s="96">
        <v>10</v>
      </c>
      <c r="O33" s="97">
        <v>10200</v>
      </c>
      <c r="P33" s="96">
        <v>10</v>
      </c>
      <c r="Q33" s="97">
        <v>7400</v>
      </c>
      <c r="R33" s="96">
        <v>10</v>
      </c>
      <c r="S33" s="97">
        <v>16000</v>
      </c>
      <c r="T33" s="96">
        <v>10</v>
      </c>
      <c r="U33" s="98">
        <v>370</v>
      </c>
      <c r="V33" s="96">
        <v>17</v>
      </c>
      <c r="W33" s="98">
        <v>860</v>
      </c>
      <c r="X33" s="96">
        <v>17</v>
      </c>
      <c r="Y33" s="98">
        <v>120</v>
      </c>
      <c r="Z33" s="96">
        <v>17</v>
      </c>
      <c r="AA33" s="98">
        <v>170</v>
      </c>
      <c r="AB33" s="96">
        <v>17</v>
      </c>
      <c r="AC33" s="98">
        <v>825</v>
      </c>
      <c r="AD33" s="96">
        <v>17</v>
      </c>
      <c r="AE33" s="98">
        <v>1700</v>
      </c>
      <c r="AF33" s="96">
        <v>17</v>
      </c>
      <c r="AG33" s="98">
        <v>2000</v>
      </c>
      <c r="AH33" s="96">
        <v>17</v>
      </c>
      <c r="AI33" s="98">
        <v>1800</v>
      </c>
      <c r="AJ33" s="96">
        <v>17</v>
      </c>
    </row>
    <row r="34" spans="1:36">
      <c r="A34" s="23">
        <v>106</v>
      </c>
      <c r="B34" s="96">
        <v>9</v>
      </c>
      <c r="C34" s="23">
        <v>123</v>
      </c>
      <c r="D34" s="96">
        <v>9</v>
      </c>
      <c r="E34" s="23">
        <v>133</v>
      </c>
      <c r="F34" s="96">
        <v>9</v>
      </c>
      <c r="G34" s="23">
        <v>221</v>
      </c>
      <c r="H34" s="96">
        <v>9</v>
      </c>
      <c r="I34" s="97">
        <v>1301</v>
      </c>
      <c r="J34" s="96">
        <v>9</v>
      </c>
      <c r="K34" s="97">
        <v>2061</v>
      </c>
      <c r="L34" s="96">
        <v>9</v>
      </c>
      <c r="M34" s="97">
        <v>4441</v>
      </c>
      <c r="N34" s="96">
        <v>9</v>
      </c>
      <c r="O34" s="97">
        <v>10201</v>
      </c>
      <c r="P34" s="96">
        <v>9</v>
      </c>
      <c r="Q34" s="97">
        <v>7401</v>
      </c>
      <c r="R34" s="96">
        <v>9</v>
      </c>
      <c r="S34" s="97">
        <v>16001</v>
      </c>
      <c r="T34" s="96">
        <v>9</v>
      </c>
      <c r="U34" s="98"/>
      <c r="V34" s="96"/>
      <c r="W34" s="98"/>
      <c r="X34" s="96"/>
      <c r="Y34" s="98"/>
      <c r="Z34" s="96"/>
      <c r="AA34" s="98"/>
      <c r="AB34" s="96"/>
      <c r="AC34" s="98"/>
      <c r="AD34" s="96"/>
      <c r="AE34" s="98"/>
      <c r="AF34" s="96"/>
      <c r="AG34" s="98"/>
      <c r="AH34" s="96"/>
      <c r="AI34" s="98"/>
      <c r="AJ34" s="96"/>
    </row>
    <row r="35" spans="1:36">
      <c r="A35" s="23">
        <v>109</v>
      </c>
      <c r="B35" s="96">
        <v>9</v>
      </c>
      <c r="C35" s="23">
        <v>126</v>
      </c>
      <c r="D35" s="96">
        <v>9</v>
      </c>
      <c r="E35" s="23">
        <v>136</v>
      </c>
      <c r="F35" s="96">
        <v>9</v>
      </c>
      <c r="G35" s="23">
        <v>225</v>
      </c>
      <c r="H35" s="96">
        <v>9</v>
      </c>
      <c r="I35" s="97">
        <v>1340</v>
      </c>
      <c r="J35" s="96">
        <v>9</v>
      </c>
      <c r="K35" s="97">
        <v>2100</v>
      </c>
      <c r="L35" s="96">
        <v>9</v>
      </c>
      <c r="M35" s="97">
        <v>4520</v>
      </c>
      <c r="N35" s="96">
        <v>9</v>
      </c>
      <c r="O35" s="97">
        <v>10400</v>
      </c>
      <c r="P35" s="96">
        <v>9</v>
      </c>
      <c r="Q35" s="97">
        <v>7500</v>
      </c>
      <c r="R35" s="96">
        <v>9</v>
      </c>
      <c r="S35" s="97">
        <v>16200</v>
      </c>
      <c r="T35" s="96">
        <v>9</v>
      </c>
      <c r="U35" s="98">
        <v>380</v>
      </c>
      <c r="V35" s="96">
        <v>18</v>
      </c>
      <c r="W35" s="98">
        <v>880</v>
      </c>
      <c r="X35" s="96">
        <v>18</v>
      </c>
      <c r="Y35" s="98">
        <v>125</v>
      </c>
      <c r="Z35" s="96">
        <v>18</v>
      </c>
      <c r="AA35" s="98">
        <v>180</v>
      </c>
      <c r="AB35" s="96">
        <v>18</v>
      </c>
      <c r="AC35" s="98">
        <v>850</v>
      </c>
      <c r="AD35" s="96">
        <v>18</v>
      </c>
      <c r="AE35" s="98">
        <v>1800</v>
      </c>
      <c r="AF35" s="96">
        <v>18</v>
      </c>
      <c r="AG35" s="98">
        <v>2100</v>
      </c>
      <c r="AH35" s="96">
        <v>18</v>
      </c>
      <c r="AI35" s="98">
        <v>1900</v>
      </c>
      <c r="AJ35" s="96">
        <v>18</v>
      </c>
    </row>
    <row r="36" spans="1:36">
      <c r="A36" s="23">
        <v>110</v>
      </c>
      <c r="B36" s="96">
        <v>8</v>
      </c>
      <c r="C36" s="23">
        <v>127</v>
      </c>
      <c r="D36" s="96">
        <v>8</v>
      </c>
      <c r="E36" s="23">
        <v>137</v>
      </c>
      <c r="F36" s="96">
        <v>8</v>
      </c>
      <c r="G36" s="23">
        <v>226</v>
      </c>
      <c r="H36" s="96">
        <v>8</v>
      </c>
      <c r="I36" s="97">
        <v>1341</v>
      </c>
      <c r="J36" s="96">
        <v>8</v>
      </c>
      <c r="K36" s="97">
        <v>2101</v>
      </c>
      <c r="L36" s="96">
        <v>8</v>
      </c>
      <c r="M36" s="97">
        <v>4521</v>
      </c>
      <c r="N36" s="96">
        <v>8</v>
      </c>
      <c r="O36" s="97">
        <v>10401</v>
      </c>
      <c r="P36" s="96">
        <v>8</v>
      </c>
      <c r="Q36" s="97">
        <v>7501</v>
      </c>
      <c r="R36" s="96">
        <v>8</v>
      </c>
      <c r="S36" s="97">
        <v>16201</v>
      </c>
      <c r="T36" s="96">
        <v>8</v>
      </c>
      <c r="U36" s="98"/>
      <c r="V36" s="96"/>
      <c r="W36" s="98"/>
      <c r="X36" s="96"/>
      <c r="Y36" s="98"/>
      <c r="Z36" s="96"/>
      <c r="AA36" s="98"/>
      <c r="AB36" s="96"/>
      <c r="AC36" s="98"/>
      <c r="AD36" s="96"/>
      <c r="AE36" s="98"/>
      <c r="AF36" s="96"/>
      <c r="AG36" s="98"/>
      <c r="AH36" s="96"/>
      <c r="AI36" s="98"/>
      <c r="AJ36" s="96"/>
    </row>
    <row r="37" spans="1:36">
      <c r="A37" s="23">
        <v>113</v>
      </c>
      <c r="B37" s="96">
        <v>8</v>
      </c>
      <c r="C37" s="23">
        <v>130</v>
      </c>
      <c r="D37" s="96">
        <v>8</v>
      </c>
      <c r="E37" s="23">
        <v>140</v>
      </c>
      <c r="F37" s="96">
        <v>8</v>
      </c>
      <c r="G37" s="23">
        <v>230</v>
      </c>
      <c r="H37" s="96">
        <v>8</v>
      </c>
      <c r="I37" s="97">
        <v>1380</v>
      </c>
      <c r="J37" s="96">
        <v>8</v>
      </c>
      <c r="K37" s="97">
        <v>2150</v>
      </c>
      <c r="L37" s="96">
        <v>8</v>
      </c>
      <c r="M37" s="97">
        <v>5000</v>
      </c>
      <c r="N37" s="96">
        <v>8</v>
      </c>
      <c r="O37" s="97">
        <v>11000</v>
      </c>
      <c r="P37" s="96">
        <v>8</v>
      </c>
      <c r="Q37" s="97">
        <v>8000</v>
      </c>
      <c r="R37" s="96">
        <v>8</v>
      </c>
      <c r="S37" s="97">
        <v>16400</v>
      </c>
      <c r="T37" s="96">
        <v>8</v>
      </c>
      <c r="U37" s="98">
        <v>390</v>
      </c>
      <c r="V37" s="96">
        <v>19</v>
      </c>
      <c r="W37" s="98">
        <v>900</v>
      </c>
      <c r="X37" s="96">
        <v>19</v>
      </c>
      <c r="Y37" s="98">
        <v>130</v>
      </c>
      <c r="Z37" s="96">
        <v>19</v>
      </c>
      <c r="AA37" s="98">
        <v>190</v>
      </c>
      <c r="AB37" s="96">
        <v>19</v>
      </c>
      <c r="AC37" s="98">
        <v>875</v>
      </c>
      <c r="AD37" s="96">
        <v>19</v>
      </c>
      <c r="AE37" s="98">
        <v>1900</v>
      </c>
      <c r="AF37" s="96">
        <v>19</v>
      </c>
      <c r="AG37" s="98">
        <v>2200</v>
      </c>
      <c r="AH37" s="96">
        <v>19</v>
      </c>
      <c r="AI37" s="98">
        <v>2100</v>
      </c>
      <c r="AJ37" s="96">
        <v>19</v>
      </c>
    </row>
    <row r="38" spans="1:36">
      <c r="A38" s="23">
        <v>114</v>
      </c>
      <c r="B38" s="96">
        <v>7</v>
      </c>
      <c r="C38" s="23">
        <v>131</v>
      </c>
      <c r="D38" s="96">
        <v>7</v>
      </c>
      <c r="E38" s="23">
        <v>141</v>
      </c>
      <c r="F38" s="96">
        <v>7</v>
      </c>
      <c r="G38" s="23">
        <v>231</v>
      </c>
      <c r="H38" s="96">
        <v>7</v>
      </c>
      <c r="I38" s="97">
        <v>1381</v>
      </c>
      <c r="J38" s="96">
        <v>7</v>
      </c>
      <c r="K38" s="97">
        <v>2151</v>
      </c>
      <c r="L38" s="96">
        <v>7</v>
      </c>
      <c r="M38" s="97">
        <v>5001</v>
      </c>
      <c r="N38" s="96">
        <v>7</v>
      </c>
      <c r="O38" s="97">
        <v>11001</v>
      </c>
      <c r="P38" s="96">
        <v>7</v>
      </c>
      <c r="Q38" s="97">
        <v>8001</v>
      </c>
      <c r="R38" s="96">
        <v>7</v>
      </c>
      <c r="S38" s="97">
        <v>16401</v>
      </c>
      <c r="T38" s="96">
        <v>7</v>
      </c>
      <c r="U38" s="98"/>
      <c r="V38" s="96"/>
      <c r="W38" s="98"/>
      <c r="X38" s="96"/>
      <c r="Y38" s="98"/>
      <c r="Z38" s="96"/>
      <c r="AA38" s="98"/>
      <c r="AB38" s="96"/>
      <c r="AC38" s="98"/>
      <c r="AD38" s="96"/>
      <c r="AE38" s="98"/>
      <c r="AF38" s="96"/>
      <c r="AG38" s="98"/>
      <c r="AH38" s="96"/>
      <c r="AI38" s="98"/>
      <c r="AJ38" s="96"/>
    </row>
    <row r="39" spans="1:36">
      <c r="A39" s="23">
        <v>117</v>
      </c>
      <c r="B39" s="96">
        <v>7</v>
      </c>
      <c r="C39" s="23">
        <v>135</v>
      </c>
      <c r="D39" s="96">
        <v>7</v>
      </c>
      <c r="E39" s="23">
        <v>145</v>
      </c>
      <c r="F39" s="96">
        <v>7</v>
      </c>
      <c r="G39" s="23">
        <v>237</v>
      </c>
      <c r="H39" s="96">
        <v>7</v>
      </c>
      <c r="I39" s="97">
        <v>1420</v>
      </c>
      <c r="J39" s="96">
        <v>7</v>
      </c>
      <c r="K39" s="97">
        <v>2200</v>
      </c>
      <c r="L39" s="96">
        <v>7</v>
      </c>
      <c r="M39" s="97">
        <v>5100</v>
      </c>
      <c r="N39" s="96">
        <v>7</v>
      </c>
      <c r="O39" s="97">
        <v>11200</v>
      </c>
      <c r="P39" s="96">
        <v>7</v>
      </c>
      <c r="Q39" s="97">
        <v>8100</v>
      </c>
      <c r="R39" s="96">
        <v>7</v>
      </c>
      <c r="S39" s="97">
        <v>17100</v>
      </c>
      <c r="T39" s="96">
        <v>7</v>
      </c>
      <c r="U39" s="98">
        <v>400</v>
      </c>
      <c r="V39" s="96">
        <v>20</v>
      </c>
      <c r="W39" s="98">
        <v>925</v>
      </c>
      <c r="X39" s="96">
        <v>20</v>
      </c>
      <c r="Y39" s="98">
        <v>135</v>
      </c>
      <c r="Z39" s="96">
        <v>20</v>
      </c>
      <c r="AA39" s="98">
        <v>200</v>
      </c>
      <c r="AB39" s="96">
        <v>20</v>
      </c>
      <c r="AC39" s="98">
        <v>900</v>
      </c>
      <c r="AD39" s="96">
        <v>20</v>
      </c>
      <c r="AE39" s="98">
        <v>2000</v>
      </c>
      <c r="AF39" s="96">
        <v>20</v>
      </c>
      <c r="AG39" s="98">
        <v>2400</v>
      </c>
      <c r="AH39" s="96">
        <v>20</v>
      </c>
      <c r="AI39" s="98">
        <v>2300</v>
      </c>
      <c r="AJ39" s="96">
        <v>20</v>
      </c>
    </row>
    <row r="40" spans="1:36">
      <c r="A40" s="23">
        <v>118</v>
      </c>
      <c r="B40" s="96">
        <v>6</v>
      </c>
      <c r="C40" s="23">
        <v>136</v>
      </c>
      <c r="D40" s="96">
        <v>6</v>
      </c>
      <c r="E40" s="23">
        <v>146</v>
      </c>
      <c r="F40" s="96">
        <v>6</v>
      </c>
      <c r="G40" s="23">
        <v>238</v>
      </c>
      <c r="H40" s="96">
        <v>6</v>
      </c>
      <c r="I40" s="97">
        <v>1421</v>
      </c>
      <c r="J40" s="96">
        <v>6</v>
      </c>
      <c r="K40" s="97">
        <v>2201</v>
      </c>
      <c r="L40" s="96">
        <v>6</v>
      </c>
      <c r="M40" s="97">
        <v>5101</v>
      </c>
      <c r="N40" s="96">
        <v>6</v>
      </c>
      <c r="O40" s="97">
        <v>11201</v>
      </c>
      <c r="P40" s="96">
        <v>6</v>
      </c>
      <c r="Q40" s="97">
        <v>8101</v>
      </c>
      <c r="R40" s="96">
        <v>6</v>
      </c>
      <c r="S40" s="97">
        <v>17101</v>
      </c>
      <c r="T40" s="96">
        <v>6</v>
      </c>
      <c r="U40" s="98"/>
      <c r="V40" s="96"/>
      <c r="W40" s="98"/>
      <c r="X40" s="96"/>
      <c r="Y40" s="98"/>
      <c r="Z40" s="96"/>
      <c r="AA40" s="98"/>
      <c r="AB40" s="96"/>
      <c r="AC40" s="98"/>
      <c r="AD40" s="96"/>
      <c r="AE40" s="98"/>
      <c r="AF40" s="96"/>
      <c r="AG40" s="98"/>
      <c r="AH40" s="96"/>
      <c r="AI40" s="98"/>
      <c r="AJ40" s="96"/>
    </row>
    <row r="41" spans="1:36">
      <c r="A41" s="23">
        <v>122</v>
      </c>
      <c r="B41" s="96">
        <v>6</v>
      </c>
      <c r="C41" s="23">
        <v>140</v>
      </c>
      <c r="D41" s="96">
        <v>6</v>
      </c>
      <c r="E41" s="23">
        <v>150</v>
      </c>
      <c r="F41" s="96">
        <v>6</v>
      </c>
      <c r="G41" s="23">
        <v>244</v>
      </c>
      <c r="H41" s="96">
        <v>6</v>
      </c>
      <c r="I41" s="97">
        <v>1460</v>
      </c>
      <c r="J41" s="96">
        <v>6</v>
      </c>
      <c r="K41" s="97">
        <v>2250</v>
      </c>
      <c r="L41" s="96">
        <v>6</v>
      </c>
      <c r="M41" s="97">
        <v>5260</v>
      </c>
      <c r="N41" s="96">
        <v>6</v>
      </c>
      <c r="O41" s="97">
        <v>11400</v>
      </c>
      <c r="P41" s="96">
        <v>6</v>
      </c>
      <c r="Q41" s="97">
        <v>8200</v>
      </c>
      <c r="R41" s="96">
        <v>6</v>
      </c>
      <c r="S41" s="97">
        <v>17400</v>
      </c>
      <c r="T41" s="96">
        <v>6</v>
      </c>
      <c r="U41" s="98">
        <v>420</v>
      </c>
      <c r="V41" s="96">
        <v>21</v>
      </c>
      <c r="W41" s="98">
        <v>950</v>
      </c>
      <c r="X41" s="96">
        <v>21</v>
      </c>
      <c r="Y41" s="98">
        <v>140</v>
      </c>
      <c r="Z41" s="96">
        <v>21</v>
      </c>
      <c r="AA41" s="98">
        <v>210</v>
      </c>
      <c r="AB41" s="96">
        <v>21</v>
      </c>
      <c r="AC41" s="98">
        <v>925</v>
      </c>
      <c r="AD41" s="96">
        <v>21</v>
      </c>
      <c r="AE41" s="98">
        <v>2200</v>
      </c>
      <c r="AF41" s="96">
        <v>21</v>
      </c>
      <c r="AG41" s="98">
        <v>2600</v>
      </c>
      <c r="AH41" s="96">
        <v>21</v>
      </c>
      <c r="AI41" s="98">
        <v>2500</v>
      </c>
      <c r="AJ41" s="96">
        <v>21</v>
      </c>
    </row>
    <row r="42" spans="1:36">
      <c r="A42" s="23">
        <v>123</v>
      </c>
      <c r="B42" s="96">
        <v>5</v>
      </c>
      <c r="C42" s="23">
        <v>141</v>
      </c>
      <c r="D42" s="96">
        <v>5</v>
      </c>
      <c r="E42" s="23">
        <v>151</v>
      </c>
      <c r="F42" s="96">
        <v>5</v>
      </c>
      <c r="G42" s="23">
        <v>245</v>
      </c>
      <c r="H42" s="96">
        <v>5</v>
      </c>
      <c r="I42" s="97">
        <v>1461</v>
      </c>
      <c r="J42" s="96">
        <v>5</v>
      </c>
      <c r="K42" s="97">
        <v>2251</v>
      </c>
      <c r="L42" s="96">
        <v>5</v>
      </c>
      <c r="M42" s="97">
        <v>5261</v>
      </c>
      <c r="N42" s="96">
        <v>5</v>
      </c>
      <c r="O42" s="97">
        <v>11401</v>
      </c>
      <c r="P42" s="96">
        <v>5</v>
      </c>
      <c r="Q42" s="97">
        <v>8201</v>
      </c>
      <c r="R42" s="96">
        <v>5</v>
      </c>
      <c r="S42" s="97">
        <v>17401</v>
      </c>
      <c r="T42" s="96">
        <v>5</v>
      </c>
      <c r="U42" s="98"/>
      <c r="V42" s="96"/>
      <c r="W42" s="98"/>
      <c r="X42" s="96"/>
      <c r="Y42" s="98"/>
      <c r="Z42" s="96"/>
      <c r="AA42" s="98"/>
      <c r="AB42" s="96"/>
      <c r="AC42" s="98"/>
      <c r="AD42" s="96"/>
      <c r="AE42" s="98"/>
      <c r="AF42" s="96"/>
      <c r="AG42" s="98"/>
      <c r="AH42" s="96"/>
      <c r="AI42" s="98"/>
      <c r="AJ42" s="96"/>
    </row>
    <row r="43" spans="1:36">
      <c r="A43" s="23">
        <v>127</v>
      </c>
      <c r="B43" s="96">
        <v>5</v>
      </c>
      <c r="C43" s="23">
        <v>145</v>
      </c>
      <c r="D43" s="96">
        <v>5</v>
      </c>
      <c r="E43" s="23">
        <v>155</v>
      </c>
      <c r="F43" s="96">
        <v>5</v>
      </c>
      <c r="G43" s="23">
        <v>251</v>
      </c>
      <c r="H43" s="96">
        <v>5</v>
      </c>
      <c r="I43" s="97">
        <v>1500</v>
      </c>
      <c r="J43" s="96">
        <v>5</v>
      </c>
      <c r="K43" s="97">
        <v>2300</v>
      </c>
      <c r="L43" s="96">
        <v>5</v>
      </c>
      <c r="M43" s="97">
        <v>5300</v>
      </c>
      <c r="N43" s="96">
        <v>5</v>
      </c>
      <c r="O43" s="97">
        <v>12000</v>
      </c>
      <c r="P43" s="96">
        <v>5</v>
      </c>
      <c r="Q43" s="97">
        <v>8300</v>
      </c>
      <c r="R43" s="96">
        <v>5</v>
      </c>
      <c r="S43" s="97">
        <v>18100</v>
      </c>
      <c r="T43" s="96">
        <v>5</v>
      </c>
      <c r="U43" s="98">
        <v>440</v>
      </c>
      <c r="V43" s="96">
        <v>22</v>
      </c>
      <c r="W43" s="98">
        <v>975</v>
      </c>
      <c r="X43" s="96">
        <v>22</v>
      </c>
      <c r="Y43" s="98"/>
      <c r="Z43" s="96">
        <v>22</v>
      </c>
      <c r="AA43" s="98">
        <v>220</v>
      </c>
      <c r="AB43" s="96">
        <v>22</v>
      </c>
      <c r="AC43" s="98">
        <v>950</v>
      </c>
      <c r="AD43" s="96">
        <v>22</v>
      </c>
      <c r="AE43" s="98">
        <v>2400</v>
      </c>
      <c r="AF43" s="96">
        <v>22</v>
      </c>
      <c r="AG43" s="98">
        <v>2800</v>
      </c>
      <c r="AH43" s="96">
        <v>22</v>
      </c>
      <c r="AI43" s="98">
        <v>2700</v>
      </c>
      <c r="AJ43" s="96">
        <v>22</v>
      </c>
    </row>
    <row r="44" spans="1:36">
      <c r="A44" s="23">
        <v>128</v>
      </c>
      <c r="B44" s="96">
        <v>4</v>
      </c>
      <c r="C44" s="23">
        <v>146</v>
      </c>
      <c r="D44" s="96">
        <v>4</v>
      </c>
      <c r="E44" s="23">
        <v>156</v>
      </c>
      <c r="F44" s="96">
        <v>4</v>
      </c>
      <c r="G44" s="23">
        <v>252</v>
      </c>
      <c r="H44" s="96">
        <v>4</v>
      </c>
      <c r="I44" s="97">
        <v>1501</v>
      </c>
      <c r="J44" s="96">
        <v>4</v>
      </c>
      <c r="K44" s="97">
        <v>2301</v>
      </c>
      <c r="L44" s="96">
        <v>4</v>
      </c>
      <c r="M44" s="97">
        <v>5301</v>
      </c>
      <c r="N44" s="96">
        <v>4</v>
      </c>
      <c r="O44" s="97">
        <v>12001</v>
      </c>
      <c r="P44" s="96">
        <v>4</v>
      </c>
      <c r="Q44" s="97">
        <v>8301</v>
      </c>
      <c r="R44" s="96">
        <v>4</v>
      </c>
      <c r="S44" s="97">
        <v>18101</v>
      </c>
      <c r="T44" s="96">
        <v>4</v>
      </c>
      <c r="U44" s="98"/>
      <c r="V44" s="96"/>
      <c r="W44" s="98"/>
      <c r="X44" s="96"/>
      <c r="Y44" s="98"/>
      <c r="Z44" s="96"/>
      <c r="AA44" s="98"/>
      <c r="AB44" s="96"/>
      <c r="AC44" s="98"/>
      <c r="AD44" s="96"/>
      <c r="AE44" s="98"/>
      <c r="AF44" s="96"/>
      <c r="AG44" s="98"/>
      <c r="AH44" s="96"/>
      <c r="AI44" s="98"/>
      <c r="AJ44" s="96"/>
    </row>
    <row r="45" spans="1:36">
      <c r="A45" s="23">
        <v>132</v>
      </c>
      <c r="B45" s="96">
        <v>4</v>
      </c>
      <c r="C45" s="23">
        <v>150</v>
      </c>
      <c r="D45" s="96">
        <v>4</v>
      </c>
      <c r="E45" s="23">
        <v>160</v>
      </c>
      <c r="F45" s="96">
        <v>4</v>
      </c>
      <c r="G45" s="23">
        <v>258</v>
      </c>
      <c r="H45" s="96">
        <v>4</v>
      </c>
      <c r="I45" s="97">
        <v>1550</v>
      </c>
      <c r="J45" s="96">
        <v>4</v>
      </c>
      <c r="K45" s="97">
        <v>2350</v>
      </c>
      <c r="L45" s="96">
        <v>4</v>
      </c>
      <c r="M45" s="97">
        <v>5400</v>
      </c>
      <c r="N45" s="96">
        <v>4</v>
      </c>
      <c r="O45" s="97">
        <v>12200</v>
      </c>
      <c r="P45" s="96">
        <v>4</v>
      </c>
      <c r="Q45" s="97">
        <v>8400</v>
      </c>
      <c r="R45" s="96">
        <v>4</v>
      </c>
      <c r="S45" s="97">
        <v>18400</v>
      </c>
      <c r="T45" s="96">
        <v>4</v>
      </c>
      <c r="U45" s="98">
        <v>460</v>
      </c>
      <c r="V45" s="96">
        <v>23</v>
      </c>
      <c r="W45" s="98">
        <v>1000</v>
      </c>
      <c r="X45" s="96">
        <v>23</v>
      </c>
      <c r="Y45" s="98">
        <v>144</v>
      </c>
      <c r="Z45" s="96">
        <v>23</v>
      </c>
      <c r="AA45" s="98">
        <v>230</v>
      </c>
      <c r="AB45" s="96">
        <v>23</v>
      </c>
      <c r="AC45" s="98">
        <v>1000</v>
      </c>
      <c r="AD45" s="96">
        <v>23</v>
      </c>
      <c r="AE45" s="98">
        <v>2600</v>
      </c>
      <c r="AF45" s="96">
        <v>23</v>
      </c>
      <c r="AG45" s="98">
        <v>3000</v>
      </c>
      <c r="AH45" s="96">
        <v>23</v>
      </c>
      <c r="AI45" s="98">
        <v>2900</v>
      </c>
      <c r="AJ45" s="96">
        <v>23</v>
      </c>
    </row>
    <row r="46" spans="1:36">
      <c r="A46" s="23">
        <v>133</v>
      </c>
      <c r="B46" s="96">
        <v>3</v>
      </c>
      <c r="C46" s="23">
        <v>151</v>
      </c>
      <c r="D46" s="96">
        <v>3</v>
      </c>
      <c r="E46" s="23">
        <v>161</v>
      </c>
      <c r="F46" s="96">
        <v>3</v>
      </c>
      <c r="G46" s="23">
        <v>259</v>
      </c>
      <c r="H46" s="96">
        <v>3</v>
      </c>
      <c r="I46" s="97">
        <v>1551</v>
      </c>
      <c r="J46" s="96">
        <v>3</v>
      </c>
      <c r="K46" s="97">
        <v>2351</v>
      </c>
      <c r="L46" s="96">
        <v>3</v>
      </c>
      <c r="M46" s="97">
        <v>5401</v>
      </c>
      <c r="N46" s="96">
        <v>3</v>
      </c>
      <c r="O46" s="97">
        <v>12201</v>
      </c>
      <c r="P46" s="96">
        <v>3</v>
      </c>
      <c r="Q46" s="97">
        <v>8401</v>
      </c>
      <c r="R46" s="96">
        <v>3</v>
      </c>
      <c r="S46" s="97">
        <v>18401</v>
      </c>
      <c r="T46" s="96">
        <v>3</v>
      </c>
      <c r="U46" s="98"/>
      <c r="V46" s="96"/>
      <c r="W46" s="98"/>
      <c r="X46" s="96"/>
      <c r="Y46" s="98"/>
      <c r="Z46" s="96"/>
      <c r="AA46" s="98"/>
      <c r="AB46" s="96"/>
      <c r="AC46" s="98"/>
      <c r="AD46" s="96"/>
      <c r="AE46" s="98"/>
      <c r="AF46" s="96"/>
      <c r="AG46" s="98"/>
      <c r="AH46" s="96"/>
      <c r="AI46" s="98"/>
      <c r="AJ46" s="96"/>
    </row>
    <row r="47" spans="1:36">
      <c r="A47" s="23">
        <v>137</v>
      </c>
      <c r="B47" s="96">
        <v>3</v>
      </c>
      <c r="C47" s="23">
        <v>155</v>
      </c>
      <c r="D47" s="96">
        <v>3</v>
      </c>
      <c r="E47" s="23">
        <v>165</v>
      </c>
      <c r="F47" s="96">
        <v>3</v>
      </c>
      <c r="G47" s="23">
        <v>266</v>
      </c>
      <c r="H47" s="96">
        <v>3</v>
      </c>
      <c r="I47" s="97">
        <v>2000</v>
      </c>
      <c r="J47" s="96">
        <v>3</v>
      </c>
      <c r="K47" s="97">
        <v>2400</v>
      </c>
      <c r="L47" s="96">
        <v>3</v>
      </c>
      <c r="M47" s="97">
        <v>5500</v>
      </c>
      <c r="N47" s="96">
        <v>3</v>
      </c>
      <c r="O47" s="97">
        <v>12400</v>
      </c>
      <c r="P47" s="96">
        <v>3</v>
      </c>
      <c r="Q47" s="97">
        <v>8500</v>
      </c>
      <c r="R47" s="96">
        <v>3</v>
      </c>
      <c r="S47" s="97">
        <v>19100</v>
      </c>
      <c r="T47" s="96">
        <v>3</v>
      </c>
      <c r="U47" s="98">
        <v>470</v>
      </c>
      <c r="V47" s="96">
        <v>24</v>
      </c>
      <c r="W47" s="98">
        <v>1025</v>
      </c>
      <c r="X47" s="96">
        <v>24</v>
      </c>
      <c r="Y47" s="98"/>
      <c r="Z47" s="96">
        <v>24</v>
      </c>
      <c r="AA47" s="98">
        <v>240</v>
      </c>
      <c r="AB47" s="96">
        <v>24</v>
      </c>
      <c r="AC47" s="98">
        <v>1050</v>
      </c>
      <c r="AD47" s="96">
        <v>24</v>
      </c>
      <c r="AE47" s="98">
        <v>2800</v>
      </c>
      <c r="AF47" s="96">
        <v>24</v>
      </c>
      <c r="AG47" s="98">
        <v>3200</v>
      </c>
      <c r="AH47" s="96">
        <v>24</v>
      </c>
      <c r="AI47" s="98">
        <v>3100</v>
      </c>
      <c r="AJ47" s="96">
        <v>24</v>
      </c>
    </row>
    <row r="48" spans="1:36">
      <c r="A48" s="23">
        <v>138</v>
      </c>
      <c r="B48" s="96">
        <v>2</v>
      </c>
      <c r="C48" s="23">
        <v>156</v>
      </c>
      <c r="D48" s="96">
        <v>2</v>
      </c>
      <c r="E48" s="23">
        <v>166</v>
      </c>
      <c r="F48" s="96">
        <v>2</v>
      </c>
      <c r="G48" s="23">
        <v>267</v>
      </c>
      <c r="H48" s="96">
        <v>2</v>
      </c>
      <c r="I48" s="97">
        <v>2001</v>
      </c>
      <c r="J48" s="96">
        <v>2</v>
      </c>
      <c r="K48" s="97">
        <v>2401</v>
      </c>
      <c r="L48" s="96">
        <v>2</v>
      </c>
      <c r="M48" s="97">
        <v>5501</v>
      </c>
      <c r="N48" s="96">
        <v>2</v>
      </c>
      <c r="O48" s="97">
        <v>12401</v>
      </c>
      <c r="P48" s="96">
        <v>2</v>
      </c>
      <c r="Q48" s="97">
        <v>8501</v>
      </c>
      <c r="R48" s="96">
        <v>2</v>
      </c>
      <c r="S48" s="97">
        <v>19101</v>
      </c>
      <c r="T48" s="96">
        <v>2</v>
      </c>
      <c r="U48" s="98"/>
      <c r="V48" s="96"/>
      <c r="W48" s="98"/>
      <c r="X48" s="96"/>
      <c r="Y48" s="98"/>
      <c r="Z48" s="96"/>
      <c r="AA48" s="98"/>
      <c r="AB48" s="96"/>
      <c r="AC48" s="98"/>
      <c r="AD48" s="96"/>
      <c r="AE48" s="98"/>
      <c r="AF48" s="96"/>
      <c r="AG48" s="98"/>
      <c r="AH48" s="96"/>
      <c r="AI48" s="98"/>
      <c r="AJ48" s="96"/>
    </row>
    <row r="49" spans="1:36">
      <c r="A49" s="23">
        <v>142</v>
      </c>
      <c r="B49" s="96">
        <v>2</v>
      </c>
      <c r="C49" s="23">
        <v>160</v>
      </c>
      <c r="D49" s="96">
        <v>2</v>
      </c>
      <c r="E49" s="23">
        <v>170</v>
      </c>
      <c r="F49" s="96">
        <v>2</v>
      </c>
      <c r="G49" s="23">
        <v>274</v>
      </c>
      <c r="H49" s="96">
        <v>2</v>
      </c>
      <c r="I49" s="97">
        <v>2050</v>
      </c>
      <c r="J49" s="96">
        <v>2</v>
      </c>
      <c r="K49" s="97">
        <v>2450</v>
      </c>
      <c r="L49" s="96">
        <v>2</v>
      </c>
      <c r="M49" s="97">
        <v>6000</v>
      </c>
      <c r="N49" s="96">
        <v>2</v>
      </c>
      <c r="O49" s="97">
        <v>13000</v>
      </c>
      <c r="P49" s="96">
        <v>2</v>
      </c>
      <c r="Q49" s="97">
        <v>9000</v>
      </c>
      <c r="R49" s="96">
        <v>2</v>
      </c>
      <c r="S49" s="97">
        <v>10400</v>
      </c>
      <c r="T49" s="96">
        <v>2</v>
      </c>
      <c r="U49" s="98">
        <v>480</v>
      </c>
      <c r="V49" s="96">
        <v>25</v>
      </c>
      <c r="W49" s="98">
        <v>1050</v>
      </c>
      <c r="X49" s="96">
        <v>25</v>
      </c>
      <c r="Y49" s="98">
        <v>148</v>
      </c>
      <c r="Z49" s="96">
        <v>25</v>
      </c>
      <c r="AA49" s="98">
        <v>250</v>
      </c>
      <c r="AB49" s="96">
        <v>25</v>
      </c>
      <c r="AC49" s="98">
        <v>1100</v>
      </c>
      <c r="AD49" s="96">
        <v>25</v>
      </c>
      <c r="AE49" s="98">
        <v>3000</v>
      </c>
      <c r="AF49" s="96">
        <v>25</v>
      </c>
      <c r="AG49" s="98">
        <v>3400</v>
      </c>
      <c r="AH49" s="96">
        <v>25</v>
      </c>
      <c r="AI49" s="98">
        <v>3200</v>
      </c>
      <c r="AJ49" s="96">
        <v>25</v>
      </c>
    </row>
    <row r="50" spans="1:36">
      <c r="A50" s="23">
        <v>143</v>
      </c>
      <c r="B50" s="96">
        <v>1</v>
      </c>
      <c r="C50" s="23">
        <v>161</v>
      </c>
      <c r="D50" s="96">
        <v>1</v>
      </c>
      <c r="E50" s="23">
        <v>171</v>
      </c>
      <c r="F50" s="96">
        <v>1</v>
      </c>
      <c r="G50" s="23">
        <v>273</v>
      </c>
      <c r="H50" s="96">
        <v>1</v>
      </c>
      <c r="I50" s="97">
        <v>2051</v>
      </c>
      <c r="J50" s="96">
        <v>1</v>
      </c>
      <c r="K50" s="97">
        <v>2451</v>
      </c>
      <c r="L50" s="96">
        <v>1</v>
      </c>
      <c r="M50" s="97">
        <v>6001</v>
      </c>
      <c r="N50" s="96">
        <v>1</v>
      </c>
      <c r="O50" s="97">
        <v>13001</v>
      </c>
      <c r="P50" s="96">
        <v>1</v>
      </c>
      <c r="Q50" s="97">
        <v>9001</v>
      </c>
      <c r="R50" s="96">
        <v>1</v>
      </c>
      <c r="S50" s="97">
        <v>19401</v>
      </c>
      <c r="T50" s="96">
        <v>1</v>
      </c>
      <c r="U50" s="98"/>
      <c r="V50" s="96"/>
      <c r="W50" s="98"/>
      <c r="X50" s="96"/>
      <c r="Y50" s="98"/>
      <c r="Z50" s="96"/>
      <c r="AA50" s="98"/>
      <c r="AB50" s="96"/>
      <c r="AC50" s="98"/>
      <c r="AD50" s="96"/>
      <c r="AE50" s="98"/>
      <c r="AF50" s="96"/>
      <c r="AG50" s="98"/>
      <c r="AH50" s="96"/>
      <c r="AI50" s="98"/>
      <c r="AJ50" s="96"/>
    </row>
    <row r="51" spans="1:36" s="90" customFormat="1">
      <c r="A51" s="99" t="s">
        <v>0</v>
      </c>
      <c r="B51" s="100" t="s">
        <v>20</v>
      </c>
      <c r="C51" s="99" t="s">
        <v>9</v>
      </c>
      <c r="D51" s="100" t="s">
        <v>20</v>
      </c>
      <c r="E51" s="99" t="s">
        <v>28</v>
      </c>
      <c r="F51" s="100" t="s">
        <v>20</v>
      </c>
      <c r="G51" s="99" t="s">
        <v>10</v>
      </c>
      <c r="H51" s="100" t="s">
        <v>20</v>
      </c>
      <c r="I51" s="101" t="s">
        <v>21</v>
      </c>
      <c r="J51" s="100" t="s">
        <v>20</v>
      </c>
      <c r="K51" s="101" t="s">
        <v>22</v>
      </c>
      <c r="L51" s="100" t="s">
        <v>20</v>
      </c>
      <c r="M51" s="101" t="s">
        <v>11</v>
      </c>
      <c r="N51" s="100" t="s">
        <v>20</v>
      </c>
      <c r="O51" s="101" t="s">
        <v>31</v>
      </c>
      <c r="P51" s="100" t="s">
        <v>20</v>
      </c>
      <c r="Q51" s="101" t="s">
        <v>29</v>
      </c>
      <c r="R51" s="100" t="s">
        <v>20</v>
      </c>
      <c r="S51" s="101" t="s">
        <v>32</v>
      </c>
      <c r="T51" s="100" t="s">
        <v>20</v>
      </c>
      <c r="U51" s="102" t="s">
        <v>33</v>
      </c>
      <c r="V51" s="100" t="s">
        <v>20</v>
      </c>
      <c r="W51" s="102" t="s">
        <v>34</v>
      </c>
      <c r="X51" s="100" t="s">
        <v>20</v>
      </c>
      <c r="Y51" s="102" t="s">
        <v>35</v>
      </c>
      <c r="Z51" s="100" t="s">
        <v>20</v>
      </c>
      <c r="AA51" s="102" t="s">
        <v>36</v>
      </c>
      <c r="AB51" s="100" t="s">
        <v>20</v>
      </c>
      <c r="AC51" s="102" t="s">
        <v>37</v>
      </c>
      <c r="AD51" s="100" t="s">
        <v>20</v>
      </c>
      <c r="AE51" s="102" t="s">
        <v>38</v>
      </c>
      <c r="AF51" s="100" t="s">
        <v>20</v>
      </c>
      <c r="AG51" s="102" t="s">
        <v>39</v>
      </c>
      <c r="AH51" s="100" t="s">
        <v>20</v>
      </c>
      <c r="AI51" s="102" t="s">
        <v>19</v>
      </c>
      <c r="AJ51" s="100" t="s">
        <v>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874E-A7A0-4250-B8BC-5D3BDD918EE8}">
  <sheetPr codeName="Feuil23"/>
  <dimension ref="A1:AL51"/>
  <sheetViews>
    <sheetView topLeftCell="J1" workbookViewId="0">
      <selection activeCell="O27" sqref="O27"/>
    </sheetView>
  </sheetViews>
  <sheetFormatPr defaultColWidth="11" defaultRowHeight="12.75"/>
  <cols>
    <col min="1" max="1" width="4.625" style="106" bestFit="1" customWidth="1"/>
    <col min="2" max="2" width="4.125" style="106" bestFit="1" customWidth="1"/>
    <col min="3" max="3" width="4.625" style="106" bestFit="1" customWidth="1"/>
    <col min="4" max="4" width="4.125" style="106" bestFit="1" customWidth="1"/>
    <col min="5" max="5" width="6.75" style="106" bestFit="1" customWidth="1"/>
    <col min="6" max="6" width="4.125" style="106" bestFit="1" customWidth="1"/>
    <col min="7" max="7" width="6.75" style="106" bestFit="1" customWidth="1"/>
    <col min="8" max="8" width="4.125" style="106" bestFit="1" customWidth="1"/>
    <col min="9" max="9" width="5.5" style="106" bestFit="1" customWidth="1"/>
    <col min="10" max="10" width="4.125" style="106" bestFit="1" customWidth="1"/>
    <col min="11" max="11" width="5.5" style="106" bestFit="1" customWidth="1"/>
    <col min="12" max="12" width="4.125" style="106" bestFit="1" customWidth="1"/>
    <col min="13" max="13" width="5.5" style="106" bestFit="1" customWidth="1"/>
    <col min="14" max="14" width="4.125" style="106" bestFit="1" customWidth="1"/>
    <col min="15" max="15" width="6.375" style="106" bestFit="1" customWidth="1"/>
    <col min="16" max="16" width="4.125" style="106" bestFit="1" customWidth="1"/>
    <col min="17" max="17" width="6.375" style="106" bestFit="1" customWidth="1"/>
    <col min="18" max="18" width="4.125" style="106" bestFit="1" customWidth="1"/>
    <col min="19" max="19" width="11.125" style="106" bestFit="1" customWidth="1"/>
    <col min="20" max="20" width="4.125" style="106" bestFit="1" customWidth="1"/>
    <col min="21" max="21" width="11.125" style="106" bestFit="1" customWidth="1"/>
    <col min="22" max="22" width="4.125" style="106" bestFit="1" customWidth="1"/>
    <col min="23" max="23" width="9.875" style="106" bestFit="1" customWidth="1"/>
    <col min="24" max="24" width="4.125" style="106" bestFit="1" customWidth="1"/>
    <col min="25" max="25" width="4.875" style="106" bestFit="1" customWidth="1"/>
    <col min="26" max="26" width="4.125" style="106" bestFit="1" customWidth="1"/>
    <col min="27" max="27" width="8.5" style="106" bestFit="1" customWidth="1"/>
    <col min="28" max="28" width="4.125" style="106" bestFit="1" customWidth="1"/>
    <col min="29" max="29" width="7.375" style="106" bestFit="1" customWidth="1"/>
    <col min="30" max="30" width="4.125" style="106" bestFit="1" customWidth="1"/>
    <col min="31" max="31" width="6" style="106" bestFit="1" customWidth="1"/>
    <col min="32" max="32" width="4.125" style="106" bestFit="1" customWidth="1"/>
    <col min="33" max="33" width="7" style="106" bestFit="1" customWidth="1"/>
    <col min="34" max="34" width="4.125" style="106" bestFit="1" customWidth="1"/>
    <col min="35" max="35" width="8.25" style="106" bestFit="1" customWidth="1"/>
    <col min="36" max="36" width="4.125" style="106" bestFit="1" customWidth="1"/>
    <col min="37" max="37" width="8.75" style="106" bestFit="1" customWidth="1"/>
    <col min="38" max="38" width="4.125" style="106" bestFit="1" customWidth="1"/>
    <col min="39" max="16384" width="11" style="106"/>
  </cols>
  <sheetData>
    <row r="1" spans="1:38" ht="13.5" thickBot="1">
      <c r="A1" s="86" t="s">
        <v>0</v>
      </c>
      <c r="B1" s="87" t="s">
        <v>20</v>
      </c>
      <c r="C1" s="86" t="s">
        <v>9</v>
      </c>
      <c r="D1" s="87" t="s">
        <v>20</v>
      </c>
      <c r="E1" s="86" t="s">
        <v>28</v>
      </c>
      <c r="F1" s="87" t="s">
        <v>20</v>
      </c>
      <c r="G1" s="86" t="s">
        <v>41</v>
      </c>
      <c r="H1" s="87" t="s">
        <v>20</v>
      </c>
      <c r="I1" s="86" t="s">
        <v>10</v>
      </c>
      <c r="J1" s="87" t="s">
        <v>20</v>
      </c>
      <c r="K1" s="88" t="s">
        <v>21</v>
      </c>
      <c r="L1" s="87" t="s">
        <v>20</v>
      </c>
      <c r="M1" s="88" t="s">
        <v>22</v>
      </c>
      <c r="N1" s="87" t="s">
        <v>20</v>
      </c>
      <c r="O1" s="88" t="s">
        <v>11</v>
      </c>
      <c r="P1" s="87" t="s">
        <v>20</v>
      </c>
      <c r="Q1" s="88" t="s">
        <v>31</v>
      </c>
      <c r="R1" s="87" t="s">
        <v>20</v>
      </c>
      <c r="S1" s="88" t="s">
        <v>29</v>
      </c>
      <c r="T1" s="87" t="s">
        <v>20</v>
      </c>
      <c r="U1" s="88" t="s">
        <v>32</v>
      </c>
      <c r="V1" s="87" t="s">
        <v>20</v>
      </c>
      <c r="W1" s="89" t="s">
        <v>33</v>
      </c>
      <c r="X1" s="87" t="s">
        <v>20</v>
      </c>
      <c r="Y1" s="89" t="s">
        <v>34</v>
      </c>
      <c r="Z1" s="87" t="s">
        <v>20</v>
      </c>
      <c r="AA1" s="89" t="s">
        <v>35</v>
      </c>
      <c r="AB1" s="87" t="s">
        <v>20</v>
      </c>
      <c r="AC1" s="89" t="s">
        <v>36</v>
      </c>
      <c r="AD1" s="87" t="s">
        <v>20</v>
      </c>
      <c r="AE1" s="89" t="s">
        <v>37</v>
      </c>
      <c r="AF1" s="87" t="s">
        <v>20</v>
      </c>
      <c r="AG1" s="89" t="s">
        <v>38</v>
      </c>
      <c r="AH1" s="87" t="s">
        <v>20</v>
      </c>
      <c r="AI1" s="89" t="s">
        <v>39</v>
      </c>
      <c r="AJ1" s="87" t="s">
        <v>20</v>
      </c>
      <c r="AK1" s="89" t="s">
        <v>40</v>
      </c>
      <c r="AL1" s="87" t="s">
        <v>20</v>
      </c>
    </row>
    <row r="2" spans="1:38" ht="13.5" thickTop="1">
      <c r="A2" s="91">
        <v>0</v>
      </c>
      <c r="B2" s="92">
        <v>25</v>
      </c>
      <c r="C2" s="91">
        <v>0</v>
      </c>
      <c r="D2" s="92">
        <v>25</v>
      </c>
      <c r="E2" s="91">
        <v>0</v>
      </c>
      <c r="F2" s="92">
        <v>25</v>
      </c>
      <c r="G2" s="91">
        <v>0</v>
      </c>
      <c r="H2" s="92">
        <v>25</v>
      </c>
      <c r="I2" s="91">
        <v>0</v>
      </c>
      <c r="J2" s="92">
        <v>25</v>
      </c>
      <c r="K2" s="93">
        <v>0</v>
      </c>
      <c r="L2" s="92">
        <v>25</v>
      </c>
      <c r="M2" s="93">
        <v>0</v>
      </c>
      <c r="N2" s="92">
        <v>25</v>
      </c>
      <c r="O2" s="93">
        <v>0</v>
      </c>
      <c r="P2" s="92">
        <v>25</v>
      </c>
      <c r="Q2" s="93">
        <v>0</v>
      </c>
      <c r="R2" s="92">
        <v>25</v>
      </c>
      <c r="S2" s="93">
        <v>0</v>
      </c>
      <c r="T2" s="92">
        <v>25</v>
      </c>
      <c r="U2" s="93">
        <v>0</v>
      </c>
      <c r="V2" s="92">
        <v>25</v>
      </c>
      <c r="W2" s="94">
        <v>0</v>
      </c>
      <c r="X2" s="92">
        <v>1</v>
      </c>
      <c r="Y2" s="94">
        <v>0</v>
      </c>
      <c r="Z2" s="92">
        <v>1</v>
      </c>
      <c r="AA2" s="94">
        <v>0</v>
      </c>
      <c r="AB2" s="92">
        <v>1</v>
      </c>
      <c r="AC2" s="94">
        <v>0</v>
      </c>
      <c r="AD2" s="92">
        <v>1</v>
      </c>
      <c r="AE2" s="94">
        <v>0</v>
      </c>
      <c r="AF2" s="92">
        <v>1</v>
      </c>
      <c r="AG2" s="94">
        <v>0</v>
      </c>
      <c r="AH2" s="92">
        <v>1</v>
      </c>
      <c r="AI2" s="94">
        <v>0</v>
      </c>
      <c r="AJ2" s="92">
        <v>1</v>
      </c>
      <c r="AK2" s="94">
        <v>0</v>
      </c>
      <c r="AL2" s="92">
        <v>1</v>
      </c>
    </row>
    <row r="3" spans="1:38">
      <c r="A3" s="23">
        <v>65</v>
      </c>
      <c r="B3" s="96">
        <v>25</v>
      </c>
      <c r="C3" s="23">
        <v>74</v>
      </c>
      <c r="D3" s="96">
        <v>25</v>
      </c>
      <c r="E3" s="23">
        <v>83</v>
      </c>
      <c r="F3" s="96">
        <v>25</v>
      </c>
      <c r="G3" s="23">
        <v>115</v>
      </c>
      <c r="H3" s="96">
        <v>25</v>
      </c>
      <c r="I3" s="23">
        <v>150</v>
      </c>
      <c r="J3" s="96">
        <v>25</v>
      </c>
      <c r="K3" s="97">
        <v>450</v>
      </c>
      <c r="L3" s="96">
        <v>25</v>
      </c>
      <c r="M3" s="97">
        <v>1201</v>
      </c>
      <c r="N3" s="96">
        <v>25</v>
      </c>
      <c r="O3" s="97">
        <v>3050</v>
      </c>
      <c r="P3" s="96">
        <v>25</v>
      </c>
      <c r="Q3" s="97">
        <v>6400</v>
      </c>
      <c r="R3" s="96">
        <v>25</v>
      </c>
      <c r="S3" s="97">
        <v>5000</v>
      </c>
      <c r="T3" s="96">
        <v>25</v>
      </c>
      <c r="U3" s="97">
        <v>11000</v>
      </c>
      <c r="V3" s="96">
        <v>25</v>
      </c>
      <c r="W3" s="98">
        <v>240</v>
      </c>
      <c r="X3" s="96">
        <v>2</v>
      </c>
      <c r="Y3" s="98">
        <v>560</v>
      </c>
      <c r="Z3" s="96">
        <v>2</v>
      </c>
      <c r="AA3" s="98">
        <v>80</v>
      </c>
      <c r="AB3" s="96">
        <v>2</v>
      </c>
      <c r="AC3" s="94">
        <v>20</v>
      </c>
      <c r="AD3" s="96">
        <v>2</v>
      </c>
      <c r="AE3" s="98">
        <v>460</v>
      </c>
      <c r="AF3" s="96">
        <v>2</v>
      </c>
      <c r="AG3" s="98">
        <v>300</v>
      </c>
      <c r="AH3" s="96">
        <v>2</v>
      </c>
      <c r="AI3" s="98">
        <v>600</v>
      </c>
      <c r="AJ3" s="96">
        <v>2</v>
      </c>
      <c r="AK3" s="98">
        <v>400</v>
      </c>
      <c r="AL3" s="96">
        <v>2</v>
      </c>
    </row>
    <row r="4" spans="1:38">
      <c r="A4" s="23">
        <v>66</v>
      </c>
      <c r="B4" s="96">
        <v>24</v>
      </c>
      <c r="C4" s="23">
        <v>75</v>
      </c>
      <c r="D4" s="96">
        <v>24</v>
      </c>
      <c r="E4" s="23">
        <v>84</v>
      </c>
      <c r="F4" s="96">
        <v>24</v>
      </c>
      <c r="G4" s="23">
        <v>116</v>
      </c>
      <c r="H4" s="96">
        <v>24</v>
      </c>
      <c r="I4" s="23">
        <v>151</v>
      </c>
      <c r="J4" s="96">
        <v>24</v>
      </c>
      <c r="K4" s="97">
        <v>451</v>
      </c>
      <c r="L4" s="96">
        <v>24</v>
      </c>
      <c r="M4" s="97">
        <v>1201</v>
      </c>
      <c r="N4" s="96">
        <v>24</v>
      </c>
      <c r="O4" s="97">
        <v>3051</v>
      </c>
      <c r="P4" s="96">
        <v>24</v>
      </c>
      <c r="Q4" s="97">
        <v>6401</v>
      </c>
      <c r="R4" s="96">
        <v>24</v>
      </c>
      <c r="S4" s="97">
        <v>5001</v>
      </c>
      <c r="T4" s="96">
        <v>24</v>
      </c>
      <c r="U4" s="97">
        <v>11001</v>
      </c>
      <c r="V4" s="96">
        <v>24</v>
      </c>
      <c r="W4" s="98"/>
      <c r="X4" s="96"/>
      <c r="Y4" s="98"/>
      <c r="Z4" s="96"/>
      <c r="AA4" s="98"/>
      <c r="AB4" s="96"/>
      <c r="AC4" s="98"/>
      <c r="AD4" s="96"/>
      <c r="AE4" s="98"/>
      <c r="AF4" s="96"/>
      <c r="AG4" s="98"/>
      <c r="AH4" s="96"/>
      <c r="AI4" s="98"/>
      <c r="AJ4" s="96"/>
      <c r="AK4" s="98"/>
      <c r="AL4" s="96"/>
    </row>
    <row r="5" spans="1:38">
      <c r="A5" s="23">
        <v>67</v>
      </c>
      <c r="B5" s="96">
        <v>24</v>
      </c>
      <c r="C5" s="23">
        <v>76</v>
      </c>
      <c r="D5" s="96">
        <v>24</v>
      </c>
      <c r="E5" s="23">
        <v>86</v>
      </c>
      <c r="F5" s="96">
        <v>24</v>
      </c>
      <c r="G5" s="23">
        <v>118</v>
      </c>
      <c r="H5" s="96">
        <v>24</v>
      </c>
      <c r="I5" s="23">
        <v>154</v>
      </c>
      <c r="J5" s="96">
        <v>24</v>
      </c>
      <c r="K5" s="97">
        <v>460</v>
      </c>
      <c r="L5" s="96">
        <v>24</v>
      </c>
      <c r="M5" s="97">
        <v>1220</v>
      </c>
      <c r="N5" s="96">
        <v>24</v>
      </c>
      <c r="O5" s="97">
        <v>3080</v>
      </c>
      <c r="P5" s="96">
        <v>24</v>
      </c>
      <c r="Q5" s="97">
        <v>6480</v>
      </c>
      <c r="R5" s="96">
        <v>24</v>
      </c>
      <c r="S5" s="97">
        <v>5100</v>
      </c>
      <c r="T5" s="96">
        <v>24</v>
      </c>
      <c r="U5" s="97">
        <v>11150</v>
      </c>
      <c r="V5" s="96">
        <v>24</v>
      </c>
      <c r="W5" s="98">
        <v>245</v>
      </c>
      <c r="X5" s="96">
        <v>3</v>
      </c>
      <c r="Y5" s="98">
        <v>570</v>
      </c>
      <c r="Z5" s="96">
        <v>3</v>
      </c>
      <c r="AA5" s="98"/>
      <c r="AB5" s="96">
        <v>3</v>
      </c>
      <c r="AC5" s="94">
        <v>30</v>
      </c>
      <c r="AD5" s="96">
        <v>3</v>
      </c>
      <c r="AE5" s="98">
        <v>470</v>
      </c>
      <c r="AF5" s="96">
        <v>3</v>
      </c>
      <c r="AG5" s="98">
        <v>400</v>
      </c>
      <c r="AH5" s="96">
        <v>3</v>
      </c>
      <c r="AI5" s="98">
        <v>700</v>
      </c>
      <c r="AJ5" s="96">
        <v>3</v>
      </c>
      <c r="AK5" s="98">
        <v>500</v>
      </c>
      <c r="AL5" s="96">
        <v>3</v>
      </c>
    </row>
    <row r="6" spans="1:38">
      <c r="A6" s="23">
        <v>68</v>
      </c>
      <c r="B6" s="96">
        <v>23</v>
      </c>
      <c r="C6" s="23">
        <v>77</v>
      </c>
      <c r="D6" s="96">
        <v>23</v>
      </c>
      <c r="E6" s="23">
        <v>87</v>
      </c>
      <c r="F6" s="96">
        <v>23</v>
      </c>
      <c r="G6" s="23">
        <v>119</v>
      </c>
      <c r="H6" s="96">
        <v>23</v>
      </c>
      <c r="I6" s="23">
        <v>155</v>
      </c>
      <c r="J6" s="96">
        <v>23</v>
      </c>
      <c r="K6" s="97">
        <v>461</v>
      </c>
      <c r="L6" s="96">
        <v>23</v>
      </c>
      <c r="M6" s="97">
        <v>1221</v>
      </c>
      <c r="N6" s="96">
        <v>23</v>
      </c>
      <c r="O6" s="97">
        <v>3081</v>
      </c>
      <c r="P6" s="96">
        <v>23</v>
      </c>
      <c r="Q6" s="97">
        <v>6481</v>
      </c>
      <c r="R6" s="96">
        <v>23</v>
      </c>
      <c r="S6" s="97">
        <v>5101</v>
      </c>
      <c r="T6" s="96">
        <v>23</v>
      </c>
      <c r="U6" s="97">
        <v>11151</v>
      </c>
      <c r="V6" s="96">
        <v>23</v>
      </c>
      <c r="W6" s="98"/>
      <c r="X6" s="96"/>
      <c r="Y6" s="98"/>
      <c r="Z6" s="96"/>
      <c r="AA6" s="98"/>
      <c r="AB6" s="96"/>
      <c r="AC6" s="98"/>
      <c r="AD6" s="96"/>
      <c r="AE6" s="98"/>
      <c r="AF6" s="96"/>
      <c r="AG6" s="98"/>
      <c r="AH6" s="96"/>
      <c r="AI6" s="98"/>
      <c r="AJ6" s="96"/>
      <c r="AK6" s="98"/>
      <c r="AL6" s="96"/>
    </row>
    <row r="7" spans="1:38">
      <c r="A7" s="23">
        <v>69</v>
      </c>
      <c r="B7" s="96">
        <v>23</v>
      </c>
      <c r="C7" s="23">
        <v>78</v>
      </c>
      <c r="D7" s="96">
        <v>23</v>
      </c>
      <c r="E7" s="23">
        <v>89</v>
      </c>
      <c r="F7" s="96">
        <v>23</v>
      </c>
      <c r="G7" s="23">
        <v>121</v>
      </c>
      <c r="H7" s="96">
        <v>23</v>
      </c>
      <c r="I7" s="23">
        <v>158</v>
      </c>
      <c r="J7" s="96">
        <v>23</v>
      </c>
      <c r="K7" s="97">
        <v>470</v>
      </c>
      <c r="L7" s="96">
        <v>23</v>
      </c>
      <c r="M7" s="97">
        <v>1240</v>
      </c>
      <c r="N7" s="96">
        <v>23</v>
      </c>
      <c r="O7" s="97">
        <v>3120</v>
      </c>
      <c r="P7" s="96">
        <v>23</v>
      </c>
      <c r="Q7" s="97">
        <v>6560</v>
      </c>
      <c r="R7" s="96">
        <v>23</v>
      </c>
      <c r="S7" s="97">
        <v>5200</v>
      </c>
      <c r="T7" s="96">
        <v>23</v>
      </c>
      <c r="U7" s="97">
        <v>11300</v>
      </c>
      <c r="V7" s="96">
        <v>23</v>
      </c>
      <c r="W7" s="98">
        <v>250</v>
      </c>
      <c r="X7" s="96">
        <v>4</v>
      </c>
      <c r="Y7" s="98">
        <v>580</v>
      </c>
      <c r="Z7" s="96">
        <v>4</v>
      </c>
      <c r="AA7" s="98"/>
      <c r="AB7" s="96">
        <v>4</v>
      </c>
      <c r="AC7" s="94">
        <v>40</v>
      </c>
      <c r="AD7" s="96">
        <v>4</v>
      </c>
      <c r="AE7" s="98">
        <v>480</v>
      </c>
      <c r="AF7" s="96">
        <v>4</v>
      </c>
      <c r="AG7" s="98">
        <v>500</v>
      </c>
      <c r="AH7" s="96">
        <v>4</v>
      </c>
      <c r="AI7" s="98">
        <v>800</v>
      </c>
      <c r="AJ7" s="96">
        <v>4</v>
      </c>
      <c r="AK7" s="98">
        <v>600</v>
      </c>
      <c r="AL7" s="96">
        <v>4</v>
      </c>
    </row>
    <row r="8" spans="1:38">
      <c r="A8" s="23">
        <v>70</v>
      </c>
      <c r="B8" s="96">
        <v>22</v>
      </c>
      <c r="C8" s="23">
        <v>79</v>
      </c>
      <c r="D8" s="96">
        <v>22</v>
      </c>
      <c r="E8" s="23">
        <v>90</v>
      </c>
      <c r="F8" s="96">
        <v>22</v>
      </c>
      <c r="G8" s="23">
        <v>122</v>
      </c>
      <c r="H8" s="96">
        <v>22</v>
      </c>
      <c r="I8" s="23">
        <v>159</v>
      </c>
      <c r="J8" s="96">
        <v>22</v>
      </c>
      <c r="K8" s="97">
        <v>471</v>
      </c>
      <c r="L8" s="96">
        <v>22</v>
      </c>
      <c r="M8" s="97">
        <v>1241</v>
      </c>
      <c r="N8" s="96">
        <v>22</v>
      </c>
      <c r="O8" s="97">
        <v>3121</v>
      </c>
      <c r="P8" s="96">
        <v>22</v>
      </c>
      <c r="Q8" s="97">
        <v>6561</v>
      </c>
      <c r="R8" s="96">
        <v>22</v>
      </c>
      <c r="S8" s="97">
        <v>5201</v>
      </c>
      <c r="T8" s="96">
        <v>22</v>
      </c>
      <c r="U8" s="97">
        <v>11301</v>
      </c>
      <c r="V8" s="96">
        <v>22</v>
      </c>
      <c r="W8" s="98"/>
      <c r="X8" s="96"/>
      <c r="Y8" s="98"/>
      <c r="Z8" s="96"/>
      <c r="AA8" s="98"/>
      <c r="AB8" s="96"/>
      <c r="AC8" s="98"/>
      <c r="AD8" s="96"/>
      <c r="AE8" s="98"/>
      <c r="AF8" s="96"/>
      <c r="AG8" s="98"/>
      <c r="AH8" s="96"/>
      <c r="AI8" s="98"/>
      <c r="AJ8" s="96"/>
      <c r="AK8" s="98"/>
      <c r="AL8" s="96"/>
    </row>
    <row r="9" spans="1:38">
      <c r="A9" s="23">
        <v>71</v>
      </c>
      <c r="B9" s="96">
        <v>22</v>
      </c>
      <c r="C9" s="23">
        <v>80</v>
      </c>
      <c r="D9" s="96">
        <v>22</v>
      </c>
      <c r="E9" s="23">
        <v>92</v>
      </c>
      <c r="F9" s="96">
        <v>22</v>
      </c>
      <c r="G9" s="23">
        <v>124</v>
      </c>
      <c r="H9" s="96">
        <v>22</v>
      </c>
      <c r="I9" s="23">
        <v>162</v>
      </c>
      <c r="J9" s="96">
        <v>22</v>
      </c>
      <c r="K9" s="97">
        <v>480</v>
      </c>
      <c r="L9" s="96">
        <v>22</v>
      </c>
      <c r="M9" s="97">
        <v>1260</v>
      </c>
      <c r="N9" s="96">
        <v>22</v>
      </c>
      <c r="O9" s="97">
        <v>3160</v>
      </c>
      <c r="P9" s="96">
        <v>22</v>
      </c>
      <c r="Q9" s="97">
        <v>7040</v>
      </c>
      <c r="R9" s="96">
        <v>22</v>
      </c>
      <c r="S9" s="97">
        <v>5300</v>
      </c>
      <c r="T9" s="96">
        <v>22</v>
      </c>
      <c r="U9" s="97">
        <v>11450</v>
      </c>
      <c r="V9" s="96">
        <v>22</v>
      </c>
      <c r="W9" s="98">
        <v>255</v>
      </c>
      <c r="X9" s="96">
        <v>5</v>
      </c>
      <c r="Y9" s="98">
        <v>590</v>
      </c>
      <c r="Z9" s="96">
        <v>5</v>
      </c>
      <c r="AA9" s="98">
        <v>85</v>
      </c>
      <c r="AB9" s="96">
        <v>5</v>
      </c>
      <c r="AC9" s="94">
        <v>50</v>
      </c>
      <c r="AD9" s="96">
        <v>5</v>
      </c>
      <c r="AE9" s="98">
        <v>490</v>
      </c>
      <c r="AF9" s="96">
        <v>5</v>
      </c>
      <c r="AG9" s="98">
        <v>600</v>
      </c>
      <c r="AH9" s="96">
        <v>5</v>
      </c>
      <c r="AI9" s="98">
        <v>900</v>
      </c>
      <c r="AJ9" s="96">
        <v>5</v>
      </c>
      <c r="AK9" s="98">
        <v>700</v>
      </c>
      <c r="AL9" s="96">
        <v>5</v>
      </c>
    </row>
    <row r="10" spans="1:38">
      <c r="A10" s="23">
        <v>72</v>
      </c>
      <c r="B10" s="96">
        <v>21</v>
      </c>
      <c r="C10" s="23">
        <v>81</v>
      </c>
      <c r="D10" s="96">
        <v>21</v>
      </c>
      <c r="E10" s="23">
        <v>93</v>
      </c>
      <c r="F10" s="96">
        <v>21</v>
      </c>
      <c r="G10" s="23">
        <v>125</v>
      </c>
      <c r="H10" s="96">
        <v>21</v>
      </c>
      <c r="I10" s="23">
        <v>163</v>
      </c>
      <c r="J10" s="96">
        <v>21</v>
      </c>
      <c r="K10" s="97">
        <v>481</v>
      </c>
      <c r="L10" s="96">
        <v>21</v>
      </c>
      <c r="M10" s="97">
        <v>1261</v>
      </c>
      <c r="N10" s="96">
        <v>21</v>
      </c>
      <c r="O10" s="97">
        <v>3161</v>
      </c>
      <c r="P10" s="96">
        <v>21</v>
      </c>
      <c r="Q10" s="97">
        <v>7041</v>
      </c>
      <c r="R10" s="96">
        <v>21</v>
      </c>
      <c r="S10" s="97">
        <v>5301</v>
      </c>
      <c r="T10" s="96">
        <v>21</v>
      </c>
      <c r="U10" s="97">
        <v>11451</v>
      </c>
      <c r="V10" s="96">
        <v>21</v>
      </c>
      <c r="W10" s="98"/>
      <c r="X10" s="96"/>
      <c r="Y10" s="98"/>
      <c r="Z10" s="96"/>
      <c r="AA10" s="98"/>
      <c r="AB10" s="96"/>
      <c r="AC10" s="98"/>
      <c r="AD10" s="96"/>
      <c r="AE10" s="98"/>
      <c r="AF10" s="96"/>
      <c r="AG10" s="98"/>
      <c r="AH10" s="96"/>
      <c r="AI10" s="98"/>
      <c r="AJ10" s="96"/>
      <c r="AK10" s="98"/>
      <c r="AL10" s="96"/>
    </row>
    <row r="11" spans="1:38">
      <c r="A11" s="23">
        <v>73</v>
      </c>
      <c r="B11" s="96">
        <v>21</v>
      </c>
      <c r="C11" s="23">
        <v>82</v>
      </c>
      <c r="D11" s="96">
        <v>21</v>
      </c>
      <c r="E11" s="23">
        <v>95</v>
      </c>
      <c r="F11" s="96">
        <v>21</v>
      </c>
      <c r="G11" s="23">
        <v>127</v>
      </c>
      <c r="H11" s="96">
        <v>21</v>
      </c>
      <c r="I11" s="23">
        <v>166</v>
      </c>
      <c r="J11" s="96">
        <v>21</v>
      </c>
      <c r="K11" s="97">
        <v>495</v>
      </c>
      <c r="L11" s="96">
        <v>21</v>
      </c>
      <c r="M11" s="97">
        <v>1280</v>
      </c>
      <c r="N11" s="96">
        <v>21</v>
      </c>
      <c r="O11" s="97">
        <v>3200</v>
      </c>
      <c r="P11" s="96">
        <v>21</v>
      </c>
      <c r="Q11" s="97">
        <v>7120</v>
      </c>
      <c r="R11" s="96">
        <v>21</v>
      </c>
      <c r="S11" s="97">
        <v>5400</v>
      </c>
      <c r="T11" s="96">
        <v>21</v>
      </c>
      <c r="U11" s="97">
        <v>12000</v>
      </c>
      <c r="V11" s="96">
        <v>21</v>
      </c>
      <c r="W11" s="98">
        <v>260</v>
      </c>
      <c r="X11" s="96">
        <v>6</v>
      </c>
      <c r="Y11" s="98">
        <v>600</v>
      </c>
      <c r="Z11" s="96">
        <v>6</v>
      </c>
      <c r="AA11" s="98"/>
      <c r="AB11" s="96">
        <v>6</v>
      </c>
      <c r="AC11" s="94">
        <v>60</v>
      </c>
      <c r="AD11" s="96">
        <v>6</v>
      </c>
      <c r="AE11" s="98">
        <v>500</v>
      </c>
      <c r="AF11" s="96">
        <v>6</v>
      </c>
      <c r="AG11" s="98">
        <v>700</v>
      </c>
      <c r="AH11" s="96">
        <v>6</v>
      </c>
      <c r="AI11" s="98">
        <v>1000</v>
      </c>
      <c r="AJ11" s="96">
        <v>6</v>
      </c>
      <c r="AK11" s="98">
        <v>800</v>
      </c>
      <c r="AL11" s="96">
        <v>6</v>
      </c>
    </row>
    <row r="12" spans="1:38">
      <c r="A12" s="23">
        <v>74</v>
      </c>
      <c r="B12" s="96">
        <v>20</v>
      </c>
      <c r="C12" s="23">
        <v>83</v>
      </c>
      <c r="D12" s="96">
        <v>20</v>
      </c>
      <c r="E12" s="23">
        <v>96</v>
      </c>
      <c r="F12" s="96">
        <v>20</v>
      </c>
      <c r="G12" s="23">
        <v>128</v>
      </c>
      <c r="H12" s="96">
        <v>20</v>
      </c>
      <c r="I12" s="23">
        <v>167</v>
      </c>
      <c r="J12" s="96">
        <v>20</v>
      </c>
      <c r="K12" s="97">
        <v>496</v>
      </c>
      <c r="L12" s="96">
        <v>20</v>
      </c>
      <c r="M12" s="97">
        <v>1281</v>
      </c>
      <c r="N12" s="96">
        <v>20</v>
      </c>
      <c r="O12" s="97">
        <v>3201</v>
      </c>
      <c r="P12" s="96">
        <v>20</v>
      </c>
      <c r="Q12" s="97">
        <v>7121</v>
      </c>
      <c r="R12" s="96">
        <v>20</v>
      </c>
      <c r="S12" s="97">
        <v>5401</v>
      </c>
      <c r="T12" s="96">
        <v>20</v>
      </c>
      <c r="U12" s="97">
        <v>12001</v>
      </c>
      <c r="V12" s="96">
        <v>20</v>
      </c>
      <c r="W12" s="98"/>
      <c r="X12" s="96"/>
      <c r="Y12" s="98"/>
      <c r="Z12" s="96"/>
      <c r="AA12" s="98"/>
      <c r="AB12" s="96"/>
      <c r="AC12" s="98"/>
      <c r="AD12" s="96"/>
      <c r="AE12" s="98"/>
      <c r="AF12" s="96"/>
      <c r="AG12" s="98"/>
      <c r="AH12" s="96"/>
      <c r="AI12" s="98"/>
      <c r="AJ12" s="96"/>
      <c r="AK12" s="98"/>
      <c r="AL12" s="96"/>
    </row>
    <row r="13" spans="1:38">
      <c r="A13" s="23">
        <v>75</v>
      </c>
      <c r="B13" s="96">
        <v>20</v>
      </c>
      <c r="C13" s="23">
        <v>84</v>
      </c>
      <c r="D13" s="96">
        <v>20</v>
      </c>
      <c r="E13" s="23">
        <v>98</v>
      </c>
      <c r="F13" s="96">
        <v>20</v>
      </c>
      <c r="G13" s="23">
        <v>130</v>
      </c>
      <c r="H13" s="96">
        <v>20</v>
      </c>
      <c r="I13" s="23">
        <v>170</v>
      </c>
      <c r="J13" s="96">
        <v>20</v>
      </c>
      <c r="K13" s="97">
        <v>510</v>
      </c>
      <c r="L13" s="96">
        <v>20</v>
      </c>
      <c r="M13" s="97">
        <v>1300</v>
      </c>
      <c r="N13" s="96">
        <v>20</v>
      </c>
      <c r="O13" s="97">
        <v>3250</v>
      </c>
      <c r="P13" s="96">
        <v>20</v>
      </c>
      <c r="Q13" s="97">
        <v>7200</v>
      </c>
      <c r="R13" s="96">
        <v>20</v>
      </c>
      <c r="S13" s="97">
        <v>5500</v>
      </c>
      <c r="T13" s="96">
        <v>20</v>
      </c>
      <c r="U13" s="97">
        <v>12150</v>
      </c>
      <c r="V13" s="96">
        <v>20</v>
      </c>
      <c r="W13" s="98">
        <v>265</v>
      </c>
      <c r="X13" s="96">
        <v>7</v>
      </c>
      <c r="Y13" s="98">
        <v>620</v>
      </c>
      <c r="Z13" s="96">
        <v>7</v>
      </c>
      <c r="AA13" s="98">
        <v>90</v>
      </c>
      <c r="AB13" s="96">
        <v>7</v>
      </c>
      <c r="AC13" s="94">
        <v>70</v>
      </c>
      <c r="AD13" s="96">
        <v>7</v>
      </c>
      <c r="AE13" s="98">
        <v>520</v>
      </c>
      <c r="AF13" s="96">
        <v>7</v>
      </c>
      <c r="AG13" s="98">
        <v>800</v>
      </c>
      <c r="AH13" s="96">
        <v>7</v>
      </c>
      <c r="AI13" s="98">
        <v>1100</v>
      </c>
      <c r="AJ13" s="96">
        <v>7</v>
      </c>
      <c r="AK13" s="98">
        <v>900</v>
      </c>
      <c r="AL13" s="96">
        <v>7</v>
      </c>
    </row>
    <row r="14" spans="1:38">
      <c r="A14" s="23">
        <v>76</v>
      </c>
      <c r="B14" s="96">
        <v>19</v>
      </c>
      <c r="C14" s="23">
        <v>85</v>
      </c>
      <c r="D14" s="96">
        <v>19</v>
      </c>
      <c r="E14" s="23">
        <v>99</v>
      </c>
      <c r="F14" s="96">
        <v>19</v>
      </c>
      <c r="G14" s="23">
        <v>131</v>
      </c>
      <c r="H14" s="96">
        <v>19</v>
      </c>
      <c r="I14" s="23">
        <v>171</v>
      </c>
      <c r="J14" s="96">
        <v>19</v>
      </c>
      <c r="K14" s="97">
        <v>511</v>
      </c>
      <c r="L14" s="96">
        <v>19</v>
      </c>
      <c r="M14" s="97">
        <v>1301</v>
      </c>
      <c r="N14" s="96">
        <v>19</v>
      </c>
      <c r="O14" s="97">
        <v>3251</v>
      </c>
      <c r="P14" s="96">
        <v>19</v>
      </c>
      <c r="Q14" s="97">
        <v>7201</v>
      </c>
      <c r="R14" s="96">
        <v>19</v>
      </c>
      <c r="S14" s="97">
        <v>5501</v>
      </c>
      <c r="T14" s="96">
        <v>19</v>
      </c>
      <c r="U14" s="97">
        <v>12151</v>
      </c>
      <c r="V14" s="96">
        <v>19</v>
      </c>
      <c r="W14" s="98"/>
      <c r="X14" s="96"/>
      <c r="Y14" s="98"/>
      <c r="Z14" s="96"/>
      <c r="AA14" s="98"/>
      <c r="AB14" s="96"/>
      <c r="AC14" s="98"/>
      <c r="AD14" s="96"/>
      <c r="AE14" s="98"/>
      <c r="AF14" s="96"/>
      <c r="AG14" s="98"/>
      <c r="AH14" s="96"/>
      <c r="AI14" s="98"/>
      <c r="AJ14" s="96"/>
      <c r="AK14" s="98"/>
      <c r="AL14" s="96"/>
    </row>
    <row r="15" spans="1:38">
      <c r="A15" s="23">
        <v>77</v>
      </c>
      <c r="B15" s="96">
        <v>19</v>
      </c>
      <c r="C15" s="23">
        <v>86</v>
      </c>
      <c r="D15" s="96">
        <v>19</v>
      </c>
      <c r="E15" s="23">
        <v>101</v>
      </c>
      <c r="F15" s="96">
        <v>19</v>
      </c>
      <c r="G15" s="23">
        <v>135</v>
      </c>
      <c r="H15" s="96">
        <v>19</v>
      </c>
      <c r="I15" s="23">
        <v>175</v>
      </c>
      <c r="J15" s="96">
        <v>19</v>
      </c>
      <c r="K15" s="97">
        <v>530</v>
      </c>
      <c r="L15" s="96">
        <v>19</v>
      </c>
      <c r="M15" s="97">
        <v>1320</v>
      </c>
      <c r="N15" s="96">
        <v>19</v>
      </c>
      <c r="O15" s="97">
        <v>3300</v>
      </c>
      <c r="P15" s="96">
        <v>19</v>
      </c>
      <c r="Q15" s="97">
        <v>7290</v>
      </c>
      <c r="R15" s="96">
        <v>19</v>
      </c>
      <c r="S15" s="97">
        <v>6000</v>
      </c>
      <c r="T15" s="96">
        <v>19</v>
      </c>
      <c r="U15" s="97">
        <v>12300</v>
      </c>
      <c r="V15" s="96">
        <v>19</v>
      </c>
      <c r="W15" s="98">
        <v>270</v>
      </c>
      <c r="X15" s="96">
        <v>8</v>
      </c>
      <c r="Y15" s="98">
        <v>640</v>
      </c>
      <c r="Z15" s="96">
        <v>8</v>
      </c>
      <c r="AA15" s="98"/>
      <c r="AB15" s="96">
        <v>8</v>
      </c>
      <c r="AC15" s="98">
        <v>80</v>
      </c>
      <c r="AD15" s="96">
        <v>8</v>
      </c>
      <c r="AE15" s="98">
        <v>640</v>
      </c>
      <c r="AF15" s="96">
        <v>8</v>
      </c>
      <c r="AG15" s="98">
        <v>900</v>
      </c>
      <c r="AH15" s="96">
        <v>8</v>
      </c>
      <c r="AI15" s="98">
        <v>1200</v>
      </c>
      <c r="AJ15" s="96">
        <v>8</v>
      </c>
      <c r="AK15" s="98">
        <v>1000</v>
      </c>
      <c r="AL15" s="96">
        <v>8</v>
      </c>
    </row>
    <row r="16" spans="1:38">
      <c r="A16" s="23">
        <v>78</v>
      </c>
      <c r="B16" s="96">
        <v>18</v>
      </c>
      <c r="C16" s="23">
        <v>87</v>
      </c>
      <c r="D16" s="96">
        <v>18</v>
      </c>
      <c r="E16" s="23">
        <v>102</v>
      </c>
      <c r="F16" s="96">
        <v>18</v>
      </c>
      <c r="G16" s="23">
        <v>136</v>
      </c>
      <c r="H16" s="96">
        <v>18</v>
      </c>
      <c r="I16" s="23">
        <v>176</v>
      </c>
      <c r="J16" s="96">
        <v>18</v>
      </c>
      <c r="K16" s="97">
        <v>531</v>
      </c>
      <c r="L16" s="96">
        <v>18</v>
      </c>
      <c r="M16" s="97">
        <v>1321</v>
      </c>
      <c r="N16" s="96">
        <v>18</v>
      </c>
      <c r="O16" s="97">
        <v>3301</v>
      </c>
      <c r="P16" s="96">
        <v>18</v>
      </c>
      <c r="Q16" s="97">
        <v>7291</v>
      </c>
      <c r="R16" s="96">
        <v>18</v>
      </c>
      <c r="S16" s="97">
        <v>6001</v>
      </c>
      <c r="T16" s="96">
        <v>18</v>
      </c>
      <c r="U16" s="97">
        <v>12301</v>
      </c>
      <c r="V16" s="96">
        <v>18</v>
      </c>
      <c r="W16" s="98"/>
      <c r="X16" s="96"/>
      <c r="Y16" s="98"/>
      <c r="Z16" s="96"/>
      <c r="AA16" s="98"/>
      <c r="AB16" s="96"/>
      <c r="AC16" s="98"/>
      <c r="AD16" s="96"/>
      <c r="AE16" s="98"/>
      <c r="AF16" s="96"/>
      <c r="AG16" s="98"/>
      <c r="AH16" s="96"/>
      <c r="AI16" s="98"/>
      <c r="AJ16" s="96"/>
      <c r="AK16" s="98"/>
      <c r="AL16" s="96"/>
    </row>
    <row r="17" spans="1:38">
      <c r="A17" s="23">
        <v>79</v>
      </c>
      <c r="B17" s="96">
        <v>18</v>
      </c>
      <c r="C17" s="23">
        <v>89</v>
      </c>
      <c r="D17" s="96">
        <v>18</v>
      </c>
      <c r="E17" s="23">
        <v>104</v>
      </c>
      <c r="F17" s="96">
        <v>18</v>
      </c>
      <c r="G17" s="23">
        <v>140</v>
      </c>
      <c r="H17" s="96">
        <v>18</v>
      </c>
      <c r="I17" s="23">
        <v>180</v>
      </c>
      <c r="J17" s="96">
        <v>18</v>
      </c>
      <c r="K17" s="97">
        <v>550</v>
      </c>
      <c r="L17" s="96">
        <v>18</v>
      </c>
      <c r="M17" s="97">
        <v>1340</v>
      </c>
      <c r="N17" s="96">
        <v>18</v>
      </c>
      <c r="O17" s="97">
        <v>3370</v>
      </c>
      <c r="P17" s="96">
        <v>18</v>
      </c>
      <c r="Q17" s="97">
        <v>7390</v>
      </c>
      <c r="R17" s="96">
        <v>18</v>
      </c>
      <c r="S17" s="97">
        <v>6100</v>
      </c>
      <c r="T17" s="96">
        <v>18</v>
      </c>
      <c r="U17" s="97">
        <v>12450</v>
      </c>
      <c r="V17" s="96">
        <v>18</v>
      </c>
      <c r="W17" s="98">
        <v>280</v>
      </c>
      <c r="X17" s="96">
        <v>9</v>
      </c>
      <c r="Y17" s="98">
        <v>660</v>
      </c>
      <c r="Z17" s="96">
        <v>9</v>
      </c>
      <c r="AA17" s="98">
        <v>95</v>
      </c>
      <c r="AB17" s="96">
        <v>9</v>
      </c>
      <c r="AC17" s="98">
        <v>90</v>
      </c>
      <c r="AD17" s="96">
        <v>9</v>
      </c>
      <c r="AE17" s="98">
        <v>655</v>
      </c>
      <c r="AF17" s="96">
        <v>9</v>
      </c>
      <c r="AG17" s="98">
        <v>1000</v>
      </c>
      <c r="AH17" s="96">
        <v>9</v>
      </c>
      <c r="AI17" s="98">
        <v>1300</v>
      </c>
      <c r="AJ17" s="96">
        <v>9</v>
      </c>
      <c r="AK17" s="98">
        <v>1100</v>
      </c>
      <c r="AL17" s="96">
        <v>9</v>
      </c>
    </row>
    <row r="18" spans="1:38">
      <c r="A18" s="23">
        <v>80</v>
      </c>
      <c r="B18" s="96">
        <v>17</v>
      </c>
      <c r="C18" s="23">
        <v>90</v>
      </c>
      <c r="D18" s="96">
        <v>17</v>
      </c>
      <c r="E18" s="23">
        <v>105</v>
      </c>
      <c r="F18" s="96">
        <v>17</v>
      </c>
      <c r="G18" s="23">
        <v>141</v>
      </c>
      <c r="H18" s="96">
        <v>17</v>
      </c>
      <c r="I18" s="23">
        <v>181</v>
      </c>
      <c r="J18" s="96">
        <v>17</v>
      </c>
      <c r="K18" s="97">
        <v>551</v>
      </c>
      <c r="L18" s="96">
        <v>17</v>
      </c>
      <c r="M18" s="97">
        <v>1341</v>
      </c>
      <c r="N18" s="96">
        <v>17</v>
      </c>
      <c r="O18" s="97">
        <v>3371</v>
      </c>
      <c r="P18" s="96">
        <v>17</v>
      </c>
      <c r="Q18" s="97">
        <v>7391</v>
      </c>
      <c r="R18" s="96">
        <v>17</v>
      </c>
      <c r="S18" s="97">
        <v>6101</v>
      </c>
      <c r="T18" s="96">
        <v>17</v>
      </c>
      <c r="U18" s="97">
        <v>12451</v>
      </c>
      <c r="V18" s="96">
        <v>17</v>
      </c>
      <c r="W18" s="98"/>
      <c r="X18" s="96"/>
      <c r="Y18" s="98"/>
      <c r="Z18" s="96"/>
      <c r="AA18" s="98"/>
      <c r="AB18" s="96"/>
      <c r="AC18" s="98"/>
      <c r="AD18" s="96"/>
      <c r="AE18" s="98"/>
      <c r="AF18" s="96"/>
      <c r="AG18" s="98"/>
      <c r="AH18" s="96"/>
      <c r="AI18" s="98"/>
      <c r="AJ18" s="96"/>
      <c r="AK18" s="98"/>
      <c r="AL18" s="96"/>
    </row>
    <row r="19" spans="1:38">
      <c r="A19" s="23">
        <v>81</v>
      </c>
      <c r="B19" s="96">
        <v>17</v>
      </c>
      <c r="C19" s="23">
        <v>92</v>
      </c>
      <c r="D19" s="96">
        <v>17</v>
      </c>
      <c r="E19" s="23">
        <v>107</v>
      </c>
      <c r="F19" s="96">
        <v>17</v>
      </c>
      <c r="G19" s="23">
        <v>145</v>
      </c>
      <c r="H19" s="96">
        <v>17</v>
      </c>
      <c r="I19" s="23">
        <v>185</v>
      </c>
      <c r="J19" s="96">
        <v>17</v>
      </c>
      <c r="K19" s="97">
        <v>570</v>
      </c>
      <c r="L19" s="96">
        <v>17</v>
      </c>
      <c r="M19" s="97">
        <v>1360</v>
      </c>
      <c r="N19" s="96">
        <v>17</v>
      </c>
      <c r="O19" s="97">
        <v>3440</v>
      </c>
      <c r="P19" s="96">
        <v>17</v>
      </c>
      <c r="Q19" s="97">
        <v>7500</v>
      </c>
      <c r="R19" s="96">
        <v>17</v>
      </c>
      <c r="S19" s="97">
        <v>6200</v>
      </c>
      <c r="T19" s="96">
        <v>17</v>
      </c>
      <c r="U19" s="97">
        <v>13000</v>
      </c>
      <c r="V19" s="96">
        <v>17</v>
      </c>
      <c r="W19" s="98">
        <v>290</v>
      </c>
      <c r="X19" s="96">
        <v>10</v>
      </c>
      <c r="Y19" s="98">
        <v>680</v>
      </c>
      <c r="Z19" s="96">
        <v>10</v>
      </c>
      <c r="AA19" s="98"/>
      <c r="AB19" s="96">
        <v>10</v>
      </c>
      <c r="AC19" s="98">
        <v>100</v>
      </c>
      <c r="AD19" s="96">
        <v>10</v>
      </c>
      <c r="AE19" s="98">
        <v>670</v>
      </c>
      <c r="AF19" s="96">
        <v>10</v>
      </c>
      <c r="AG19" s="98">
        <v>1100</v>
      </c>
      <c r="AH19" s="96">
        <v>10</v>
      </c>
      <c r="AI19" s="98">
        <v>1400</v>
      </c>
      <c r="AJ19" s="96">
        <v>10</v>
      </c>
      <c r="AK19" s="98">
        <v>1200</v>
      </c>
      <c r="AL19" s="96">
        <v>10</v>
      </c>
    </row>
    <row r="20" spans="1:38">
      <c r="A20" s="23">
        <v>82</v>
      </c>
      <c r="B20" s="96">
        <v>16</v>
      </c>
      <c r="C20" s="23">
        <v>93</v>
      </c>
      <c r="D20" s="96">
        <v>16</v>
      </c>
      <c r="E20" s="23">
        <v>108</v>
      </c>
      <c r="F20" s="96">
        <v>16</v>
      </c>
      <c r="G20" s="23">
        <v>146</v>
      </c>
      <c r="H20" s="96">
        <v>16</v>
      </c>
      <c r="I20" s="23">
        <v>186</v>
      </c>
      <c r="J20" s="96">
        <v>16</v>
      </c>
      <c r="K20" s="97">
        <v>571</v>
      </c>
      <c r="L20" s="96">
        <v>16</v>
      </c>
      <c r="M20" s="97">
        <v>1361</v>
      </c>
      <c r="N20" s="96">
        <v>16</v>
      </c>
      <c r="O20" s="97">
        <v>3441</v>
      </c>
      <c r="P20" s="96">
        <v>16</v>
      </c>
      <c r="Q20" s="97">
        <v>7501</v>
      </c>
      <c r="R20" s="96">
        <v>16</v>
      </c>
      <c r="S20" s="97">
        <v>6201</v>
      </c>
      <c r="T20" s="96">
        <v>16</v>
      </c>
      <c r="U20" s="97">
        <v>13001</v>
      </c>
      <c r="V20" s="96">
        <v>16</v>
      </c>
      <c r="W20" s="98"/>
      <c r="X20" s="96"/>
      <c r="Y20" s="98"/>
      <c r="Z20" s="96"/>
      <c r="AA20" s="98"/>
      <c r="AB20" s="96"/>
      <c r="AC20" s="98"/>
      <c r="AD20" s="96"/>
      <c r="AE20" s="98"/>
      <c r="AF20" s="96"/>
      <c r="AG20" s="98"/>
      <c r="AH20" s="96"/>
      <c r="AI20" s="98"/>
      <c r="AJ20" s="96"/>
      <c r="AK20" s="98"/>
      <c r="AL20" s="96"/>
    </row>
    <row r="21" spans="1:38">
      <c r="A21" s="23">
        <v>83</v>
      </c>
      <c r="B21" s="96">
        <v>16</v>
      </c>
      <c r="C21" s="23">
        <v>95</v>
      </c>
      <c r="D21" s="96">
        <v>16</v>
      </c>
      <c r="E21" s="23">
        <v>110</v>
      </c>
      <c r="F21" s="96">
        <v>16</v>
      </c>
      <c r="G21" s="23">
        <v>150</v>
      </c>
      <c r="H21" s="96">
        <v>16</v>
      </c>
      <c r="I21" s="23">
        <v>190</v>
      </c>
      <c r="J21" s="96">
        <v>16</v>
      </c>
      <c r="K21" s="97">
        <v>595</v>
      </c>
      <c r="L21" s="96">
        <v>16</v>
      </c>
      <c r="M21" s="97">
        <v>1390</v>
      </c>
      <c r="N21" s="96">
        <v>16</v>
      </c>
      <c r="O21" s="97">
        <v>3510</v>
      </c>
      <c r="P21" s="96">
        <v>16</v>
      </c>
      <c r="Q21" s="97">
        <v>8020</v>
      </c>
      <c r="R21" s="96">
        <v>16</v>
      </c>
      <c r="S21" s="97">
        <v>6300</v>
      </c>
      <c r="T21" s="96">
        <v>16</v>
      </c>
      <c r="U21" s="97">
        <v>13150</v>
      </c>
      <c r="V21" s="96">
        <v>16</v>
      </c>
      <c r="W21" s="98">
        <v>300</v>
      </c>
      <c r="X21" s="96">
        <v>11</v>
      </c>
      <c r="Y21" s="98">
        <v>700</v>
      </c>
      <c r="Z21" s="96">
        <v>11</v>
      </c>
      <c r="AA21" s="98">
        <v>100</v>
      </c>
      <c r="AB21" s="96">
        <v>11</v>
      </c>
      <c r="AC21" s="98">
        <v>110</v>
      </c>
      <c r="AD21" s="96">
        <v>11</v>
      </c>
      <c r="AE21" s="98">
        <v>685</v>
      </c>
      <c r="AF21" s="96">
        <v>11</v>
      </c>
      <c r="AG21" s="98">
        <v>1200</v>
      </c>
      <c r="AH21" s="96">
        <v>11</v>
      </c>
      <c r="AI21" s="98">
        <v>1500</v>
      </c>
      <c r="AJ21" s="96">
        <v>11</v>
      </c>
      <c r="AK21" s="98">
        <v>1300</v>
      </c>
      <c r="AL21" s="96">
        <v>11</v>
      </c>
    </row>
    <row r="22" spans="1:38">
      <c r="A22" s="23">
        <v>84</v>
      </c>
      <c r="B22" s="96">
        <v>15</v>
      </c>
      <c r="C22" s="23">
        <v>96</v>
      </c>
      <c r="D22" s="96">
        <v>15</v>
      </c>
      <c r="E22" s="23">
        <v>111</v>
      </c>
      <c r="F22" s="96">
        <v>15</v>
      </c>
      <c r="G22" s="23">
        <v>151</v>
      </c>
      <c r="H22" s="96">
        <v>15</v>
      </c>
      <c r="I22" s="23">
        <v>191</v>
      </c>
      <c r="J22" s="96">
        <v>15</v>
      </c>
      <c r="K22" s="97">
        <v>596</v>
      </c>
      <c r="L22" s="96">
        <v>15</v>
      </c>
      <c r="M22" s="97">
        <v>1391</v>
      </c>
      <c r="N22" s="96">
        <v>15</v>
      </c>
      <c r="O22" s="97">
        <v>3511</v>
      </c>
      <c r="P22" s="96">
        <v>15</v>
      </c>
      <c r="Q22" s="97">
        <v>8021</v>
      </c>
      <c r="R22" s="96">
        <v>15</v>
      </c>
      <c r="S22" s="97">
        <v>6301</v>
      </c>
      <c r="T22" s="96">
        <v>15</v>
      </c>
      <c r="U22" s="97">
        <v>13151</v>
      </c>
      <c r="V22" s="96">
        <v>15</v>
      </c>
      <c r="W22" s="98"/>
      <c r="X22" s="96"/>
      <c r="Y22" s="98"/>
      <c r="Z22" s="96"/>
      <c r="AA22" s="98"/>
      <c r="AB22" s="96"/>
      <c r="AC22" s="98"/>
      <c r="AD22" s="96"/>
      <c r="AE22" s="98"/>
      <c r="AF22" s="96"/>
      <c r="AG22" s="98"/>
      <c r="AH22" s="96"/>
      <c r="AI22" s="98"/>
      <c r="AJ22" s="96"/>
      <c r="AK22" s="98"/>
      <c r="AL22" s="96"/>
    </row>
    <row r="23" spans="1:38">
      <c r="A23" s="23">
        <v>85</v>
      </c>
      <c r="B23" s="96">
        <v>15</v>
      </c>
      <c r="C23" s="23">
        <v>98</v>
      </c>
      <c r="D23" s="96">
        <v>15</v>
      </c>
      <c r="E23" s="23">
        <v>115</v>
      </c>
      <c r="F23" s="96">
        <v>15</v>
      </c>
      <c r="G23" s="23">
        <v>155</v>
      </c>
      <c r="H23" s="96">
        <v>15</v>
      </c>
      <c r="I23" s="23">
        <v>195</v>
      </c>
      <c r="J23" s="96">
        <v>15</v>
      </c>
      <c r="K23" s="97">
        <v>1020</v>
      </c>
      <c r="L23" s="96">
        <v>15</v>
      </c>
      <c r="M23" s="97">
        <v>1420</v>
      </c>
      <c r="N23" s="96">
        <v>15</v>
      </c>
      <c r="O23" s="97">
        <v>3580</v>
      </c>
      <c r="P23" s="96">
        <v>15</v>
      </c>
      <c r="Q23" s="97">
        <v>8140</v>
      </c>
      <c r="R23" s="96">
        <v>15</v>
      </c>
      <c r="S23" s="97">
        <v>6400</v>
      </c>
      <c r="T23" s="96">
        <v>15</v>
      </c>
      <c r="U23" s="97">
        <v>13300</v>
      </c>
      <c r="V23" s="96">
        <v>15</v>
      </c>
      <c r="W23" s="98">
        <v>310</v>
      </c>
      <c r="X23" s="96">
        <v>12</v>
      </c>
      <c r="Y23" s="98">
        <v>720</v>
      </c>
      <c r="Z23" s="96">
        <v>12</v>
      </c>
      <c r="AA23" s="98"/>
      <c r="AB23" s="96">
        <v>12</v>
      </c>
      <c r="AC23" s="98">
        <v>120</v>
      </c>
      <c r="AD23" s="96">
        <v>12</v>
      </c>
      <c r="AE23" s="98">
        <v>700</v>
      </c>
      <c r="AF23" s="96">
        <v>12</v>
      </c>
      <c r="AG23" s="98">
        <v>1300</v>
      </c>
      <c r="AH23" s="96">
        <v>12</v>
      </c>
      <c r="AI23" s="98">
        <v>1600</v>
      </c>
      <c r="AJ23" s="96">
        <v>12</v>
      </c>
      <c r="AK23" s="98">
        <v>1400</v>
      </c>
      <c r="AL23" s="96">
        <v>12</v>
      </c>
    </row>
    <row r="24" spans="1:38">
      <c r="A24" s="23">
        <v>86</v>
      </c>
      <c r="B24" s="96">
        <v>14</v>
      </c>
      <c r="C24" s="23">
        <v>99</v>
      </c>
      <c r="D24" s="96">
        <v>14</v>
      </c>
      <c r="E24" s="23">
        <v>116</v>
      </c>
      <c r="F24" s="96">
        <v>14</v>
      </c>
      <c r="G24" s="23">
        <v>156</v>
      </c>
      <c r="H24" s="96">
        <v>14</v>
      </c>
      <c r="I24" s="23">
        <v>196</v>
      </c>
      <c r="J24" s="96">
        <v>14</v>
      </c>
      <c r="K24" s="97">
        <v>1021</v>
      </c>
      <c r="L24" s="96">
        <v>14</v>
      </c>
      <c r="M24" s="97">
        <v>1421</v>
      </c>
      <c r="N24" s="96">
        <v>14</v>
      </c>
      <c r="O24" s="97">
        <v>3581</v>
      </c>
      <c r="P24" s="96">
        <v>14</v>
      </c>
      <c r="Q24" s="97">
        <v>8141</v>
      </c>
      <c r="R24" s="96">
        <v>14</v>
      </c>
      <c r="S24" s="97">
        <v>6401</v>
      </c>
      <c r="T24" s="96">
        <v>14</v>
      </c>
      <c r="U24" s="97">
        <v>13301</v>
      </c>
      <c r="V24" s="96">
        <v>14</v>
      </c>
      <c r="W24" s="98"/>
      <c r="X24" s="96"/>
      <c r="Y24" s="98"/>
      <c r="Z24" s="96"/>
      <c r="AA24" s="98"/>
      <c r="AB24" s="96"/>
      <c r="AC24" s="98"/>
      <c r="AD24" s="96"/>
      <c r="AE24" s="98"/>
      <c r="AF24" s="96"/>
      <c r="AG24" s="98"/>
      <c r="AH24" s="96"/>
      <c r="AI24" s="98"/>
      <c r="AJ24" s="96"/>
      <c r="AK24" s="98"/>
      <c r="AL24" s="96"/>
    </row>
    <row r="25" spans="1:38">
      <c r="A25" s="23">
        <v>88</v>
      </c>
      <c r="B25" s="96">
        <v>14</v>
      </c>
      <c r="C25" s="23">
        <v>101</v>
      </c>
      <c r="D25" s="96">
        <v>14</v>
      </c>
      <c r="E25" s="23">
        <v>120</v>
      </c>
      <c r="F25" s="96">
        <v>14</v>
      </c>
      <c r="G25" s="23">
        <v>160</v>
      </c>
      <c r="H25" s="96">
        <v>14</v>
      </c>
      <c r="I25" s="23">
        <v>200</v>
      </c>
      <c r="J25" s="96">
        <v>14</v>
      </c>
      <c r="K25" s="97">
        <v>1050</v>
      </c>
      <c r="L25" s="96">
        <v>14</v>
      </c>
      <c r="M25" s="97">
        <v>1450</v>
      </c>
      <c r="N25" s="96">
        <v>14</v>
      </c>
      <c r="O25" s="97">
        <v>4050</v>
      </c>
      <c r="P25" s="96">
        <v>14</v>
      </c>
      <c r="Q25" s="97">
        <v>8260</v>
      </c>
      <c r="R25" s="96">
        <v>14</v>
      </c>
      <c r="S25" s="97">
        <v>6500</v>
      </c>
      <c r="T25" s="96">
        <v>14</v>
      </c>
      <c r="U25" s="97">
        <v>13500</v>
      </c>
      <c r="V25" s="96">
        <v>14</v>
      </c>
      <c r="W25" s="98">
        <v>320</v>
      </c>
      <c r="X25" s="96">
        <v>13</v>
      </c>
      <c r="Y25" s="98">
        <v>740</v>
      </c>
      <c r="Z25" s="96">
        <v>13</v>
      </c>
      <c r="AA25" s="98">
        <v>105</v>
      </c>
      <c r="AB25" s="96">
        <v>13</v>
      </c>
      <c r="AC25" s="98">
        <v>130</v>
      </c>
      <c r="AD25" s="96">
        <v>13</v>
      </c>
      <c r="AE25" s="98">
        <v>720</v>
      </c>
      <c r="AF25" s="96">
        <v>13</v>
      </c>
      <c r="AG25" s="98">
        <v>1400</v>
      </c>
      <c r="AH25" s="96">
        <v>13</v>
      </c>
      <c r="AI25" s="98">
        <v>1700</v>
      </c>
      <c r="AJ25" s="96">
        <v>13</v>
      </c>
      <c r="AK25" s="98">
        <v>1500</v>
      </c>
      <c r="AL25" s="96">
        <v>13</v>
      </c>
    </row>
    <row r="26" spans="1:38">
      <c r="A26" s="23">
        <v>89</v>
      </c>
      <c r="B26" s="96">
        <v>13</v>
      </c>
      <c r="C26" s="23">
        <v>102</v>
      </c>
      <c r="D26" s="96">
        <v>13</v>
      </c>
      <c r="E26" s="23">
        <v>121</v>
      </c>
      <c r="F26" s="96">
        <v>13</v>
      </c>
      <c r="G26" s="23">
        <v>161</v>
      </c>
      <c r="H26" s="96">
        <v>13</v>
      </c>
      <c r="I26" s="23">
        <v>201</v>
      </c>
      <c r="J26" s="96">
        <v>13</v>
      </c>
      <c r="K26" s="97">
        <v>1051</v>
      </c>
      <c r="L26" s="96">
        <v>13</v>
      </c>
      <c r="M26" s="97">
        <v>1451</v>
      </c>
      <c r="N26" s="96">
        <v>13</v>
      </c>
      <c r="O26" s="97">
        <v>4051</v>
      </c>
      <c r="P26" s="96">
        <v>13</v>
      </c>
      <c r="Q26" s="97">
        <v>8261</v>
      </c>
      <c r="R26" s="96">
        <v>13</v>
      </c>
      <c r="S26" s="97">
        <v>6501</v>
      </c>
      <c r="T26" s="96">
        <v>13</v>
      </c>
      <c r="U26" s="97">
        <v>13501</v>
      </c>
      <c r="V26" s="96">
        <v>13</v>
      </c>
      <c r="W26" s="98"/>
      <c r="X26" s="96"/>
      <c r="Y26" s="98"/>
      <c r="Z26" s="96"/>
      <c r="AA26" s="98"/>
      <c r="AB26" s="96"/>
      <c r="AC26" s="98"/>
      <c r="AD26" s="96"/>
      <c r="AE26" s="98"/>
      <c r="AF26" s="96"/>
      <c r="AG26" s="98"/>
      <c r="AH26" s="96"/>
      <c r="AI26" s="98"/>
      <c r="AJ26" s="96"/>
      <c r="AK26" s="98"/>
      <c r="AL26" s="96"/>
    </row>
    <row r="27" spans="1:38">
      <c r="A27" s="23">
        <v>91</v>
      </c>
      <c r="B27" s="96">
        <v>13</v>
      </c>
      <c r="C27" s="23">
        <v>104</v>
      </c>
      <c r="D27" s="96">
        <v>13</v>
      </c>
      <c r="E27" s="23">
        <v>125</v>
      </c>
      <c r="F27" s="96">
        <v>13</v>
      </c>
      <c r="G27" s="23">
        <v>165</v>
      </c>
      <c r="H27" s="96">
        <v>13</v>
      </c>
      <c r="I27" s="23">
        <v>205</v>
      </c>
      <c r="J27" s="96">
        <v>13</v>
      </c>
      <c r="K27" s="97">
        <v>1070</v>
      </c>
      <c r="L27" s="96">
        <v>13</v>
      </c>
      <c r="M27" s="97">
        <v>1480</v>
      </c>
      <c r="N27" s="96">
        <v>13</v>
      </c>
      <c r="O27" s="97">
        <v>4120</v>
      </c>
      <c r="P27" s="96">
        <v>13</v>
      </c>
      <c r="Q27" s="97">
        <v>8380</v>
      </c>
      <c r="R27" s="96">
        <v>13</v>
      </c>
      <c r="S27" s="97">
        <v>7000</v>
      </c>
      <c r="T27" s="96">
        <v>13</v>
      </c>
      <c r="U27" s="97">
        <v>14150</v>
      </c>
      <c r="V27" s="96">
        <v>13</v>
      </c>
      <c r="W27" s="98">
        <v>330</v>
      </c>
      <c r="X27" s="96">
        <v>14</v>
      </c>
      <c r="Y27" s="98">
        <v>760</v>
      </c>
      <c r="Z27" s="96">
        <v>14</v>
      </c>
      <c r="AA27" s="98"/>
      <c r="AB27" s="96">
        <v>14</v>
      </c>
      <c r="AC27" s="98">
        <v>140</v>
      </c>
      <c r="AD27" s="96">
        <v>14</v>
      </c>
      <c r="AE27" s="98">
        <v>740</v>
      </c>
      <c r="AF27" s="96">
        <v>14</v>
      </c>
      <c r="AG27" s="98">
        <v>1500</v>
      </c>
      <c r="AH27" s="96">
        <v>14</v>
      </c>
      <c r="AI27" s="98">
        <v>1800</v>
      </c>
      <c r="AJ27" s="96">
        <v>14</v>
      </c>
      <c r="AK27" s="98">
        <v>1600</v>
      </c>
      <c r="AL27" s="96">
        <v>14</v>
      </c>
    </row>
    <row r="28" spans="1:38">
      <c r="A28" s="23">
        <v>92</v>
      </c>
      <c r="B28" s="96">
        <v>12</v>
      </c>
      <c r="C28" s="23">
        <v>103</v>
      </c>
      <c r="D28" s="96">
        <v>12</v>
      </c>
      <c r="E28" s="23">
        <v>126</v>
      </c>
      <c r="F28" s="96">
        <v>12</v>
      </c>
      <c r="G28" s="23">
        <v>166</v>
      </c>
      <c r="H28" s="96">
        <v>12</v>
      </c>
      <c r="I28" s="23">
        <v>206</v>
      </c>
      <c r="J28" s="96">
        <v>12</v>
      </c>
      <c r="K28" s="97">
        <v>1071</v>
      </c>
      <c r="L28" s="96">
        <v>12</v>
      </c>
      <c r="M28" s="97">
        <v>1481</v>
      </c>
      <c r="N28" s="96">
        <v>12</v>
      </c>
      <c r="O28" s="97">
        <v>4121</v>
      </c>
      <c r="P28" s="96">
        <v>12</v>
      </c>
      <c r="Q28" s="97">
        <v>8381</v>
      </c>
      <c r="R28" s="96">
        <v>12</v>
      </c>
      <c r="S28" s="97">
        <v>7001</v>
      </c>
      <c r="T28" s="96">
        <v>12</v>
      </c>
      <c r="U28" s="97">
        <v>14151</v>
      </c>
      <c r="V28" s="96">
        <v>12</v>
      </c>
      <c r="W28" s="98"/>
      <c r="X28" s="96"/>
      <c r="Y28" s="98"/>
      <c r="Z28" s="96"/>
      <c r="AA28" s="98"/>
      <c r="AB28" s="96"/>
      <c r="AC28" s="98"/>
      <c r="AD28" s="96"/>
      <c r="AE28" s="98"/>
      <c r="AF28" s="96"/>
      <c r="AG28" s="98"/>
      <c r="AH28" s="96"/>
      <c r="AI28" s="98"/>
      <c r="AJ28" s="96"/>
      <c r="AK28" s="98"/>
      <c r="AL28" s="96"/>
    </row>
    <row r="29" spans="1:38">
      <c r="A29" s="23">
        <v>94</v>
      </c>
      <c r="B29" s="96">
        <v>12</v>
      </c>
      <c r="C29" s="23">
        <v>107</v>
      </c>
      <c r="D29" s="96">
        <v>12</v>
      </c>
      <c r="E29" s="23">
        <v>130</v>
      </c>
      <c r="F29" s="96">
        <v>12</v>
      </c>
      <c r="G29" s="23">
        <v>170</v>
      </c>
      <c r="H29" s="96">
        <v>12</v>
      </c>
      <c r="I29" s="23">
        <v>210</v>
      </c>
      <c r="J29" s="96">
        <v>12</v>
      </c>
      <c r="K29" s="97">
        <v>1100</v>
      </c>
      <c r="L29" s="96">
        <v>12</v>
      </c>
      <c r="M29" s="97">
        <v>1510</v>
      </c>
      <c r="N29" s="96">
        <v>12</v>
      </c>
      <c r="O29" s="97">
        <v>4200</v>
      </c>
      <c r="P29" s="96">
        <v>12</v>
      </c>
      <c r="Q29" s="97">
        <v>8500</v>
      </c>
      <c r="R29" s="96">
        <v>12</v>
      </c>
      <c r="S29" s="97">
        <v>7100</v>
      </c>
      <c r="T29" s="96">
        <v>12</v>
      </c>
      <c r="U29" s="97">
        <v>14400</v>
      </c>
      <c r="V29" s="96">
        <v>12</v>
      </c>
      <c r="W29" s="98">
        <v>340</v>
      </c>
      <c r="X29" s="96">
        <v>15</v>
      </c>
      <c r="Y29" s="98">
        <v>780</v>
      </c>
      <c r="Z29" s="96">
        <v>15</v>
      </c>
      <c r="AA29" s="98">
        <v>110</v>
      </c>
      <c r="AB29" s="96">
        <v>15</v>
      </c>
      <c r="AC29" s="98">
        <v>150</v>
      </c>
      <c r="AD29" s="96">
        <v>15</v>
      </c>
      <c r="AE29" s="98">
        <v>760</v>
      </c>
      <c r="AF29" s="96">
        <v>15</v>
      </c>
      <c r="AG29" s="98">
        <v>1600</v>
      </c>
      <c r="AH29" s="96">
        <v>15</v>
      </c>
      <c r="AI29" s="98">
        <v>1900</v>
      </c>
      <c r="AJ29" s="96">
        <v>15</v>
      </c>
      <c r="AK29" s="98">
        <v>1700</v>
      </c>
      <c r="AL29" s="96">
        <v>15</v>
      </c>
    </row>
    <row r="30" spans="1:38">
      <c r="A30" s="23">
        <v>95</v>
      </c>
      <c r="B30" s="96">
        <v>11</v>
      </c>
      <c r="C30" s="23">
        <v>108</v>
      </c>
      <c r="D30" s="96">
        <v>11</v>
      </c>
      <c r="E30" s="23">
        <v>131</v>
      </c>
      <c r="F30" s="96">
        <v>11</v>
      </c>
      <c r="G30" s="23">
        <v>171</v>
      </c>
      <c r="H30" s="96">
        <v>11</v>
      </c>
      <c r="I30" s="23">
        <v>211</v>
      </c>
      <c r="J30" s="96">
        <v>11</v>
      </c>
      <c r="K30" s="97">
        <v>1101</v>
      </c>
      <c r="L30" s="96">
        <v>11</v>
      </c>
      <c r="M30" s="97">
        <v>1511</v>
      </c>
      <c r="N30" s="96">
        <v>11</v>
      </c>
      <c r="O30" s="97">
        <v>4201</v>
      </c>
      <c r="P30" s="96">
        <v>11</v>
      </c>
      <c r="Q30" s="97">
        <v>8501</v>
      </c>
      <c r="R30" s="96">
        <v>11</v>
      </c>
      <c r="S30" s="97">
        <v>7101</v>
      </c>
      <c r="T30" s="96">
        <v>11</v>
      </c>
      <c r="U30" s="97">
        <v>14401</v>
      </c>
      <c r="V30" s="96">
        <v>11</v>
      </c>
      <c r="W30" s="98"/>
      <c r="X30" s="96"/>
      <c r="Y30" s="98"/>
      <c r="Z30" s="96"/>
      <c r="AA30" s="98"/>
      <c r="AB30" s="96"/>
      <c r="AC30" s="98"/>
      <c r="AD30" s="96"/>
      <c r="AE30" s="98"/>
      <c r="AF30" s="96"/>
      <c r="AG30" s="98"/>
      <c r="AH30" s="96"/>
      <c r="AI30" s="98"/>
      <c r="AJ30" s="96"/>
      <c r="AK30" s="98"/>
      <c r="AL30" s="96"/>
    </row>
    <row r="31" spans="1:38">
      <c r="A31" s="23">
        <v>97</v>
      </c>
      <c r="B31" s="96">
        <v>11</v>
      </c>
      <c r="C31" s="23">
        <v>110</v>
      </c>
      <c r="D31" s="96">
        <v>11</v>
      </c>
      <c r="E31" s="23">
        <v>135</v>
      </c>
      <c r="F31" s="96">
        <v>11</v>
      </c>
      <c r="G31" s="23">
        <v>180</v>
      </c>
      <c r="H31" s="96">
        <v>11</v>
      </c>
      <c r="I31" s="23">
        <v>215</v>
      </c>
      <c r="J31" s="96">
        <v>11</v>
      </c>
      <c r="K31" s="97">
        <v>1120</v>
      </c>
      <c r="L31" s="96">
        <v>11</v>
      </c>
      <c r="M31" s="97">
        <v>1550</v>
      </c>
      <c r="N31" s="96">
        <v>11</v>
      </c>
      <c r="O31" s="97">
        <v>4280</v>
      </c>
      <c r="P31" s="96">
        <v>11</v>
      </c>
      <c r="Q31" s="97">
        <v>9020</v>
      </c>
      <c r="R31" s="96">
        <v>11</v>
      </c>
      <c r="S31" s="97">
        <v>7200</v>
      </c>
      <c r="T31" s="96">
        <v>11</v>
      </c>
      <c r="U31" s="97">
        <v>15100</v>
      </c>
      <c r="V31" s="96">
        <v>11</v>
      </c>
      <c r="W31" s="98">
        <v>350</v>
      </c>
      <c r="X31" s="96">
        <v>16</v>
      </c>
      <c r="Y31" s="98">
        <v>800</v>
      </c>
      <c r="Z31" s="96">
        <v>16</v>
      </c>
      <c r="AA31" s="98">
        <v>115</v>
      </c>
      <c r="AB31" s="96">
        <v>16</v>
      </c>
      <c r="AC31" s="98">
        <v>160</v>
      </c>
      <c r="AD31" s="96">
        <v>16</v>
      </c>
      <c r="AE31" s="98">
        <v>780</v>
      </c>
      <c r="AF31" s="96">
        <v>16</v>
      </c>
      <c r="AG31" s="98">
        <v>1700</v>
      </c>
      <c r="AH31" s="96">
        <v>16</v>
      </c>
      <c r="AI31" s="98">
        <v>2000</v>
      </c>
      <c r="AJ31" s="96">
        <v>16</v>
      </c>
      <c r="AK31" s="98">
        <v>1800</v>
      </c>
      <c r="AL31" s="96">
        <v>16</v>
      </c>
    </row>
    <row r="32" spans="1:38">
      <c r="A32" s="23">
        <v>98</v>
      </c>
      <c r="B32" s="96">
        <v>10</v>
      </c>
      <c r="C32" s="23">
        <v>111</v>
      </c>
      <c r="D32" s="96">
        <v>10</v>
      </c>
      <c r="E32" s="23">
        <v>136</v>
      </c>
      <c r="F32" s="96">
        <v>10</v>
      </c>
      <c r="G32" s="23">
        <v>181</v>
      </c>
      <c r="H32" s="96">
        <v>10</v>
      </c>
      <c r="I32" s="23">
        <v>216</v>
      </c>
      <c r="J32" s="96">
        <v>10</v>
      </c>
      <c r="K32" s="97">
        <v>1121</v>
      </c>
      <c r="L32" s="96">
        <v>10</v>
      </c>
      <c r="M32" s="97">
        <v>1551</v>
      </c>
      <c r="N32" s="96">
        <v>10</v>
      </c>
      <c r="O32" s="97">
        <v>4281</v>
      </c>
      <c r="P32" s="96">
        <v>10</v>
      </c>
      <c r="Q32" s="97">
        <v>9021</v>
      </c>
      <c r="R32" s="96">
        <v>10</v>
      </c>
      <c r="S32" s="97">
        <v>7201</v>
      </c>
      <c r="T32" s="96">
        <v>10</v>
      </c>
      <c r="U32" s="97">
        <v>15101</v>
      </c>
      <c r="V32" s="96">
        <v>10</v>
      </c>
      <c r="W32" s="98"/>
      <c r="X32" s="96"/>
      <c r="Y32" s="98"/>
      <c r="Z32" s="96"/>
      <c r="AA32" s="98"/>
      <c r="AB32" s="96"/>
      <c r="AC32" s="98"/>
      <c r="AD32" s="96"/>
      <c r="AE32" s="98"/>
      <c r="AF32" s="96"/>
      <c r="AG32" s="98"/>
      <c r="AH32" s="96"/>
      <c r="AI32" s="98"/>
      <c r="AJ32" s="96"/>
      <c r="AK32" s="98"/>
      <c r="AL32" s="96"/>
    </row>
    <row r="33" spans="1:38">
      <c r="A33" s="23">
        <v>100</v>
      </c>
      <c r="B33" s="96">
        <v>10</v>
      </c>
      <c r="C33" s="23">
        <v>113</v>
      </c>
      <c r="D33" s="96">
        <v>10</v>
      </c>
      <c r="E33" s="23">
        <v>140</v>
      </c>
      <c r="F33" s="96">
        <v>10</v>
      </c>
      <c r="G33" s="23">
        <v>190</v>
      </c>
      <c r="H33" s="96">
        <v>10</v>
      </c>
      <c r="I33" s="23">
        <v>220</v>
      </c>
      <c r="J33" s="96">
        <v>10</v>
      </c>
      <c r="K33" s="97">
        <v>1150</v>
      </c>
      <c r="L33" s="96">
        <v>10</v>
      </c>
      <c r="M33" s="97">
        <v>2000</v>
      </c>
      <c r="N33" s="96">
        <v>10</v>
      </c>
      <c r="O33" s="97">
        <v>4360</v>
      </c>
      <c r="P33" s="96">
        <v>10</v>
      </c>
      <c r="Q33" s="97">
        <v>9140</v>
      </c>
      <c r="R33" s="96">
        <v>10</v>
      </c>
      <c r="S33" s="97">
        <v>7300</v>
      </c>
      <c r="T33" s="96">
        <v>10</v>
      </c>
      <c r="U33" s="97">
        <v>15300</v>
      </c>
      <c r="V33" s="96">
        <v>10</v>
      </c>
      <c r="W33" s="98">
        <v>360</v>
      </c>
      <c r="X33" s="96">
        <v>17</v>
      </c>
      <c r="Y33" s="98">
        <v>820</v>
      </c>
      <c r="Z33" s="96">
        <v>17</v>
      </c>
      <c r="AA33" s="98">
        <v>120</v>
      </c>
      <c r="AB33" s="96">
        <v>17</v>
      </c>
      <c r="AC33" s="98">
        <v>170</v>
      </c>
      <c r="AD33" s="96">
        <v>17</v>
      </c>
      <c r="AE33" s="98">
        <v>800</v>
      </c>
      <c r="AF33" s="96">
        <v>17</v>
      </c>
      <c r="AG33" s="98">
        <v>1800</v>
      </c>
      <c r="AH33" s="96">
        <v>17</v>
      </c>
      <c r="AI33" s="98">
        <v>2100</v>
      </c>
      <c r="AJ33" s="96">
        <v>17</v>
      </c>
      <c r="AK33" s="98">
        <v>1900</v>
      </c>
      <c r="AL33" s="96">
        <v>17</v>
      </c>
    </row>
    <row r="34" spans="1:38">
      <c r="A34" s="23">
        <v>101</v>
      </c>
      <c r="B34" s="96">
        <v>9</v>
      </c>
      <c r="C34" s="23">
        <v>114</v>
      </c>
      <c r="D34" s="96">
        <v>9</v>
      </c>
      <c r="E34" s="23">
        <v>141</v>
      </c>
      <c r="F34" s="96">
        <v>9</v>
      </c>
      <c r="G34" s="23">
        <v>191</v>
      </c>
      <c r="H34" s="96">
        <v>9</v>
      </c>
      <c r="I34" s="23">
        <v>221</v>
      </c>
      <c r="J34" s="96">
        <v>9</v>
      </c>
      <c r="K34" s="97">
        <v>1151</v>
      </c>
      <c r="L34" s="96">
        <v>9</v>
      </c>
      <c r="M34" s="97">
        <v>2001</v>
      </c>
      <c r="N34" s="96">
        <v>9</v>
      </c>
      <c r="O34" s="97">
        <v>4361</v>
      </c>
      <c r="P34" s="96">
        <v>9</v>
      </c>
      <c r="Q34" s="97">
        <v>9141</v>
      </c>
      <c r="R34" s="96">
        <v>9</v>
      </c>
      <c r="S34" s="97">
        <v>7301</v>
      </c>
      <c r="T34" s="96">
        <v>9</v>
      </c>
      <c r="U34" s="97">
        <v>15301</v>
      </c>
      <c r="V34" s="96">
        <v>9</v>
      </c>
      <c r="W34" s="98"/>
      <c r="X34" s="96"/>
      <c r="Y34" s="98"/>
      <c r="Z34" s="96"/>
      <c r="AA34" s="98"/>
      <c r="AB34" s="96"/>
      <c r="AC34" s="98"/>
      <c r="AD34" s="96"/>
      <c r="AE34" s="98"/>
      <c r="AF34" s="96"/>
      <c r="AG34" s="98"/>
      <c r="AH34" s="96"/>
      <c r="AI34" s="98"/>
      <c r="AJ34" s="96"/>
      <c r="AK34" s="98"/>
      <c r="AL34" s="96"/>
    </row>
    <row r="35" spans="1:38">
      <c r="A35" s="23">
        <v>104</v>
      </c>
      <c r="B35" s="96">
        <v>9</v>
      </c>
      <c r="C35" s="23">
        <v>116</v>
      </c>
      <c r="D35" s="96">
        <v>9</v>
      </c>
      <c r="E35" s="23">
        <v>145</v>
      </c>
      <c r="F35" s="96">
        <v>9</v>
      </c>
      <c r="G35" s="23">
        <v>200</v>
      </c>
      <c r="H35" s="96">
        <v>9</v>
      </c>
      <c r="I35" s="23">
        <v>225</v>
      </c>
      <c r="J35" s="96">
        <v>9</v>
      </c>
      <c r="K35" s="97">
        <v>1170</v>
      </c>
      <c r="L35" s="96">
        <v>9</v>
      </c>
      <c r="M35" s="97">
        <v>2050</v>
      </c>
      <c r="N35" s="96">
        <v>9</v>
      </c>
      <c r="O35" s="97">
        <v>4440</v>
      </c>
      <c r="P35" s="96">
        <v>9</v>
      </c>
      <c r="Q35" s="97">
        <v>9260</v>
      </c>
      <c r="R35" s="96">
        <v>9</v>
      </c>
      <c r="S35" s="97">
        <v>7400</v>
      </c>
      <c r="T35" s="96">
        <v>9</v>
      </c>
      <c r="U35" s="97">
        <v>15500</v>
      </c>
      <c r="V35" s="96">
        <v>9</v>
      </c>
      <c r="W35" s="98">
        <v>375</v>
      </c>
      <c r="X35" s="96">
        <v>18</v>
      </c>
      <c r="Y35" s="98">
        <v>840</v>
      </c>
      <c r="Z35" s="96">
        <v>18</v>
      </c>
      <c r="AA35" s="98">
        <v>125</v>
      </c>
      <c r="AB35" s="96">
        <v>18</v>
      </c>
      <c r="AC35" s="98">
        <v>180</v>
      </c>
      <c r="AD35" s="96">
        <v>18</v>
      </c>
      <c r="AE35" s="98">
        <v>825</v>
      </c>
      <c r="AF35" s="96">
        <v>18</v>
      </c>
      <c r="AG35" s="98">
        <v>1900</v>
      </c>
      <c r="AH35" s="96">
        <v>18</v>
      </c>
      <c r="AI35" s="98">
        <v>2200</v>
      </c>
      <c r="AJ35" s="96">
        <v>18</v>
      </c>
      <c r="AK35" s="98">
        <v>2100</v>
      </c>
      <c r="AL35" s="96">
        <v>18</v>
      </c>
    </row>
    <row r="36" spans="1:38">
      <c r="A36" s="23">
        <v>105</v>
      </c>
      <c r="B36" s="96">
        <v>8</v>
      </c>
      <c r="C36" s="23">
        <v>117</v>
      </c>
      <c r="D36" s="96">
        <v>8</v>
      </c>
      <c r="E36" s="23">
        <v>146</v>
      </c>
      <c r="F36" s="96">
        <v>8</v>
      </c>
      <c r="G36" s="23">
        <v>201</v>
      </c>
      <c r="H36" s="96">
        <v>8</v>
      </c>
      <c r="I36" s="23">
        <v>226</v>
      </c>
      <c r="J36" s="96">
        <v>8</v>
      </c>
      <c r="K36" s="97">
        <v>1171</v>
      </c>
      <c r="L36" s="96">
        <v>8</v>
      </c>
      <c r="M36" s="97">
        <v>2051</v>
      </c>
      <c r="N36" s="96">
        <v>8</v>
      </c>
      <c r="O36" s="97">
        <v>4441</v>
      </c>
      <c r="P36" s="96">
        <v>8</v>
      </c>
      <c r="Q36" s="97">
        <v>9261</v>
      </c>
      <c r="R36" s="96">
        <v>8</v>
      </c>
      <c r="S36" s="97">
        <v>7401</v>
      </c>
      <c r="T36" s="96">
        <v>8</v>
      </c>
      <c r="U36" s="97">
        <v>15501</v>
      </c>
      <c r="V36" s="96">
        <v>8</v>
      </c>
      <c r="W36" s="98"/>
      <c r="X36" s="96"/>
      <c r="Y36" s="98"/>
      <c r="Z36" s="96"/>
      <c r="AA36" s="98"/>
      <c r="AB36" s="96"/>
      <c r="AC36" s="98"/>
      <c r="AD36" s="96"/>
      <c r="AE36" s="98"/>
      <c r="AF36" s="96"/>
      <c r="AG36" s="98"/>
      <c r="AH36" s="96"/>
      <c r="AI36" s="98"/>
      <c r="AJ36" s="96"/>
      <c r="AK36" s="98"/>
      <c r="AL36" s="96"/>
    </row>
    <row r="37" spans="1:38">
      <c r="A37" s="23">
        <v>108</v>
      </c>
      <c r="B37" s="96">
        <v>8</v>
      </c>
      <c r="C37" s="23">
        <v>120</v>
      </c>
      <c r="D37" s="96">
        <v>8</v>
      </c>
      <c r="E37" s="23">
        <v>150</v>
      </c>
      <c r="F37" s="96">
        <v>8</v>
      </c>
      <c r="G37" s="23">
        <v>210</v>
      </c>
      <c r="H37" s="96">
        <v>8</v>
      </c>
      <c r="I37" s="23">
        <v>230</v>
      </c>
      <c r="J37" s="96">
        <v>8</v>
      </c>
      <c r="K37" s="97">
        <v>1200</v>
      </c>
      <c r="L37" s="96">
        <v>8</v>
      </c>
      <c r="M37" s="97">
        <v>2100</v>
      </c>
      <c r="N37" s="96">
        <v>8</v>
      </c>
      <c r="O37" s="97">
        <v>4520</v>
      </c>
      <c r="P37" s="96">
        <v>8</v>
      </c>
      <c r="Q37" s="97">
        <v>9380</v>
      </c>
      <c r="R37" s="96">
        <v>8</v>
      </c>
      <c r="S37" s="97">
        <v>7500</v>
      </c>
      <c r="T37" s="96">
        <v>8</v>
      </c>
      <c r="U37" s="97">
        <v>16100</v>
      </c>
      <c r="V37" s="96">
        <v>8</v>
      </c>
      <c r="W37" s="98">
        <v>390</v>
      </c>
      <c r="X37" s="96">
        <v>19</v>
      </c>
      <c r="Y37" s="98">
        <v>860</v>
      </c>
      <c r="Z37" s="96">
        <v>19</v>
      </c>
      <c r="AA37" s="98">
        <v>130</v>
      </c>
      <c r="AB37" s="96">
        <v>19</v>
      </c>
      <c r="AC37" s="98">
        <v>190</v>
      </c>
      <c r="AD37" s="96">
        <v>19</v>
      </c>
      <c r="AE37" s="98">
        <v>850</v>
      </c>
      <c r="AF37" s="96">
        <v>19</v>
      </c>
      <c r="AG37" s="98">
        <v>2000</v>
      </c>
      <c r="AH37" s="96">
        <v>19</v>
      </c>
      <c r="AI37" s="98">
        <v>2400</v>
      </c>
      <c r="AJ37" s="96">
        <v>19</v>
      </c>
      <c r="AK37" s="98">
        <v>2300</v>
      </c>
      <c r="AL37" s="96">
        <v>19</v>
      </c>
    </row>
    <row r="38" spans="1:38">
      <c r="A38" s="23">
        <v>109</v>
      </c>
      <c r="B38" s="96">
        <v>7</v>
      </c>
      <c r="C38" s="23">
        <v>121</v>
      </c>
      <c r="D38" s="96">
        <v>7</v>
      </c>
      <c r="E38" s="23">
        <v>151</v>
      </c>
      <c r="F38" s="96">
        <v>7</v>
      </c>
      <c r="G38" s="23">
        <v>211</v>
      </c>
      <c r="H38" s="96">
        <v>7</v>
      </c>
      <c r="I38" s="23">
        <v>231</v>
      </c>
      <c r="J38" s="96">
        <v>7</v>
      </c>
      <c r="K38" s="97">
        <v>1201</v>
      </c>
      <c r="L38" s="96">
        <v>7</v>
      </c>
      <c r="M38" s="97">
        <v>2101</v>
      </c>
      <c r="N38" s="96">
        <v>7</v>
      </c>
      <c r="O38" s="97">
        <v>4521</v>
      </c>
      <c r="P38" s="96">
        <v>7</v>
      </c>
      <c r="Q38" s="97">
        <v>9381</v>
      </c>
      <c r="R38" s="96">
        <v>7</v>
      </c>
      <c r="S38" s="97">
        <v>7501</v>
      </c>
      <c r="T38" s="96">
        <v>7</v>
      </c>
      <c r="U38" s="97">
        <v>16101</v>
      </c>
      <c r="V38" s="96">
        <v>7</v>
      </c>
      <c r="W38" s="98"/>
      <c r="X38" s="96"/>
      <c r="Y38" s="98"/>
      <c r="Z38" s="96"/>
      <c r="AA38" s="98"/>
      <c r="AB38" s="96"/>
      <c r="AC38" s="98"/>
      <c r="AD38" s="96"/>
      <c r="AE38" s="98"/>
      <c r="AF38" s="96"/>
      <c r="AG38" s="98"/>
      <c r="AH38" s="96"/>
      <c r="AI38" s="98"/>
      <c r="AJ38" s="96"/>
      <c r="AK38" s="98"/>
      <c r="AL38" s="96"/>
    </row>
    <row r="39" spans="1:38">
      <c r="A39" s="23">
        <v>112</v>
      </c>
      <c r="B39" s="96">
        <v>7</v>
      </c>
      <c r="C39" s="23">
        <v>125</v>
      </c>
      <c r="D39" s="96">
        <v>7</v>
      </c>
      <c r="E39" s="23">
        <v>155</v>
      </c>
      <c r="F39" s="96">
        <v>7</v>
      </c>
      <c r="G39" s="23">
        <v>220</v>
      </c>
      <c r="H39" s="96">
        <v>7</v>
      </c>
      <c r="I39" s="23">
        <v>235</v>
      </c>
      <c r="J39" s="96">
        <v>7</v>
      </c>
      <c r="K39" s="97">
        <v>1230</v>
      </c>
      <c r="L39" s="96">
        <v>7</v>
      </c>
      <c r="M39" s="97">
        <v>2150</v>
      </c>
      <c r="N39" s="96">
        <v>7</v>
      </c>
      <c r="O39" s="97">
        <v>5000</v>
      </c>
      <c r="P39" s="96">
        <v>7</v>
      </c>
      <c r="Q39" s="97">
        <v>9500</v>
      </c>
      <c r="R39" s="96">
        <v>7</v>
      </c>
      <c r="S39" s="97">
        <v>8000</v>
      </c>
      <c r="T39" s="96">
        <v>7</v>
      </c>
      <c r="U39" s="97">
        <v>16300</v>
      </c>
      <c r="V39" s="96">
        <v>7</v>
      </c>
      <c r="W39" s="98">
        <v>405</v>
      </c>
      <c r="X39" s="96">
        <v>20</v>
      </c>
      <c r="Y39" s="98">
        <v>880</v>
      </c>
      <c r="Z39" s="96">
        <v>20</v>
      </c>
      <c r="AA39" s="98">
        <v>135</v>
      </c>
      <c r="AB39" s="96">
        <v>20</v>
      </c>
      <c r="AC39" s="98">
        <v>200</v>
      </c>
      <c r="AD39" s="96">
        <v>20</v>
      </c>
      <c r="AE39" s="98">
        <v>875</v>
      </c>
      <c r="AF39" s="96">
        <v>20</v>
      </c>
      <c r="AG39" s="98">
        <v>2200</v>
      </c>
      <c r="AH39" s="96">
        <v>20</v>
      </c>
      <c r="AI39" s="98">
        <v>2600</v>
      </c>
      <c r="AJ39" s="96">
        <v>20</v>
      </c>
      <c r="AK39" s="98">
        <v>2500</v>
      </c>
      <c r="AL39" s="96">
        <v>20</v>
      </c>
    </row>
    <row r="40" spans="1:38">
      <c r="A40" s="23">
        <v>113</v>
      </c>
      <c r="B40" s="96">
        <v>6</v>
      </c>
      <c r="C40" s="23">
        <v>126</v>
      </c>
      <c r="D40" s="96">
        <v>6</v>
      </c>
      <c r="E40" s="23">
        <v>156</v>
      </c>
      <c r="F40" s="96">
        <v>6</v>
      </c>
      <c r="G40" s="23">
        <v>221</v>
      </c>
      <c r="H40" s="96">
        <v>6</v>
      </c>
      <c r="I40" s="23">
        <v>236</v>
      </c>
      <c r="J40" s="96">
        <v>6</v>
      </c>
      <c r="K40" s="97">
        <v>1231</v>
      </c>
      <c r="L40" s="96">
        <v>6</v>
      </c>
      <c r="M40" s="97">
        <v>2151</v>
      </c>
      <c r="N40" s="96">
        <v>6</v>
      </c>
      <c r="O40" s="97">
        <v>5001</v>
      </c>
      <c r="P40" s="96">
        <v>6</v>
      </c>
      <c r="Q40" s="97">
        <v>9501</v>
      </c>
      <c r="R40" s="96">
        <v>6</v>
      </c>
      <c r="S40" s="97">
        <v>8001</v>
      </c>
      <c r="T40" s="96">
        <v>6</v>
      </c>
      <c r="U40" s="97">
        <v>16301</v>
      </c>
      <c r="V40" s="96">
        <v>6</v>
      </c>
      <c r="W40" s="98"/>
      <c r="X40" s="96"/>
      <c r="Y40" s="98"/>
      <c r="Z40" s="96"/>
      <c r="AA40" s="98"/>
      <c r="AB40" s="96"/>
      <c r="AC40" s="98"/>
      <c r="AD40" s="96"/>
      <c r="AE40" s="98"/>
      <c r="AF40" s="96"/>
      <c r="AG40" s="98"/>
      <c r="AH40" s="96"/>
      <c r="AI40" s="98"/>
      <c r="AJ40" s="96"/>
      <c r="AK40" s="98"/>
      <c r="AL40" s="96"/>
    </row>
    <row r="41" spans="1:38">
      <c r="A41" s="23">
        <v>116</v>
      </c>
      <c r="B41" s="96">
        <v>6</v>
      </c>
      <c r="C41" s="23">
        <v>130</v>
      </c>
      <c r="D41" s="96">
        <v>6</v>
      </c>
      <c r="E41" s="23">
        <v>160</v>
      </c>
      <c r="F41" s="96">
        <v>6</v>
      </c>
      <c r="G41" s="23">
        <v>230</v>
      </c>
      <c r="H41" s="96">
        <v>6</v>
      </c>
      <c r="I41" s="23">
        <v>240</v>
      </c>
      <c r="J41" s="96">
        <v>6</v>
      </c>
      <c r="K41" s="97">
        <v>1260</v>
      </c>
      <c r="L41" s="96">
        <v>6</v>
      </c>
      <c r="M41" s="97">
        <v>2200</v>
      </c>
      <c r="N41" s="96">
        <v>6</v>
      </c>
      <c r="O41" s="97">
        <v>5100</v>
      </c>
      <c r="P41" s="96">
        <v>6</v>
      </c>
      <c r="Q41" s="97">
        <v>10050</v>
      </c>
      <c r="R41" s="96">
        <v>6</v>
      </c>
      <c r="S41" s="97">
        <v>8100</v>
      </c>
      <c r="T41" s="96">
        <v>6</v>
      </c>
      <c r="U41" s="97">
        <v>16500</v>
      </c>
      <c r="V41" s="96">
        <v>6</v>
      </c>
      <c r="W41" s="98">
        <v>420</v>
      </c>
      <c r="X41" s="96">
        <v>21</v>
      </c>
      <c r="Y41" s="98">
        <v>900</v>
      </c>
      <c r="Z41" s="96">
        <v>21</v>
      </c>
      <c r="AA41" s="98">
        <v>140</v>
      </c>
      <c r="AB41" s="96">
        <v>21</v>
      </c>
      <c r="AC41" s="98">
        <v>210</v>
      </c>
      <c r="AD41" s="96">
        <v>21</v>
      </c>
      <c r="AE41" s="98">
        <v>900</v>
      </c>
      <c r="AF41" s="96">
        <v>21</v>
      </c>
      <c r="AG41" s="98">
        <v>2400</v>
      </c>
      <c r="AH41" s="96">
        <v>21</v>
      </c>
      <c r="AI41" s="98">
        <v>2800</v>
      </c>
      <c r="AJ41" s="96">
        <v>21</v>
      </c>
      <c r="AK41" s="98">
        <v>2700</v>
      </c>
      <c r="AL41" s="96">
        <v>21</v>
      </c>
    </row>
    <row r="42" spans="1:38">
      <c r="A42" s="23">
        <v>117</v>
      </c>
      <c r="B42" s="96">
        <v>5</v>
      </c>
      <c r="C42" s="23">
        <v>131</v>
      </c>
      <c r="D42" s="96">
        <v>5</v>
      </c>
      <c r="E42" s="23">
        <v>161</v>
      </c>
      <c r="F42" s="96">
        <v>5</v>
      </c>
      <c r="G42" s="23">
        <v>231</v>
      </c>
      <c r="H42" s="96">
        <v>5</v>
      </c>
      <c r="I42" s="23">
        <v>241</v>
      </c>
      <c r="J42" s="96">
        <v>5</v>
      </c>
      <c r="K42" s="97">
        <v>1261</v>
      </c>
      <c r="L42" s="96">
        <v>5</v>
      </c>
      <c r="M42" s="97">
        <v>2201</v>
      </c>
      <c r="N42" s="96">
        <v>5</v>
      </c>
      <c r="O42" s="97">
        <v>5101</v>
      </c>
      <c r="P42" s="96">
        <v>5</v>
      </c>
      <c r="Q42" s="97">
        <v>10051</v>
      </c>
      <c r="R42" s="96">
        <v>5</v>
      </c>
      <c r="S42" s="97">
        <v>8101</v>
      </c>
      <c r="T42" s="96">
        <v>5</v>
      </c>
      <c r="U42" s="97">
        <v>16501</v>
      </c>
      <c r="V42" s="96">
        <v>5</v>
      </c>
      <c r="W42" s="98"/>
      <c r="X42" s="96"/>
      <c r="Y42" s="98"/>
      <c r="Z42" s="96"/>
      <c r="AA42" s="98"/>
      <c r="AB42" s="96"/>
      <c r="AC42" s="98"/>
      <c r="AD42" s="96"/>
      <c r="AE42" s="98"/>
      <c r="AF42" s="96"/>
      <c r="AG42" s="98"/>
      <c r="AH42" s="96"/>
      <c r="AI42" s="98"/>
      <c r="AJ42" s="96"/>
      <c r="AK42" s="98"/>
      <c r="AL42" s="96"/>
    </row>
    <row r="43" spans="1:38">
      <c r="A43" s="23">
        <v>120</v>
      </c>
      <c r="B43" s="96">
        <v>5</v>
      </c>
      <c r="C43" s="23">
        <v>135</v>
      </c>
      <c r="D43" s="96">
        <v>5</v>
      </c>
      <c r="E43" s="23">
        <v>170</v>
      </c>
      <c r="F43" s="96">
        <v>5</v>
      </c>
      <c r="G43" s="23">
        <v>240</v>
      </c>
      <c r="H43" s="96">
        <v>5</v>
      </c>
      <c r="I43" s="23">
        <v>250</v>
      </c>
      <c r="J43" s="96">
        <v>5</v>
      </c>
      <c r="K43" s="97">
        <v>1390</v>
      </c>
      <c r="L43" s="96">
        <v>5</v>
      </c>
      <c r="M43" s="97">
        <v>2250</v>
      </c>
      <c r="N43" s="96">
        <v>5</v>
      </c>
      <c r="O43" s="97">
        <v>5200</v>
      </c>
      <c r="P43" s="96">
        <v>5</v>
      </c>
      <c r="Q43" s="97">
        <v>10200</v>
      </c>
      <c r="R43" s="96">
        <v>5</v>
      </c>
      <c r="S43" s="97">
        <v>8200</v>
      </c>
      <c r="T43" s="96">
        <v>5</v>
      </c>
      <c r="U43" s="97">
        <v>17100</v>
      </c>
      <c r="V43" s="96">
        <v>5</v>
      </c>
      <c r="W43" s="98">
        <v>440</v>
      </c>
      <c r="X43" s="96">
        <v>22</v>
      </c>
      <c r="Y43" s="98">
        <v>950</v>
      </c>
      <c r="Z43" s="96">
        <v>22</v>
      </c>
      <c r="AA43" s="98">
        <v>144</v>
      </c>
      <c r="AB43" s="96">
        <v>22</v>
      </c>
      <c r="AC43" s="98">
        <v>220</v>
      </c>
      <c r="AD43" s="96">
        <v>22</v>
      </c>
      <c r="AE43" s="98">
        <v>950</v>
      </c>
      <c r="AF43" s="96">
        <v>22</v>
      </c>
      <c r="AG43" s="98">
        <v>2600</v>
      </c>
      <c r="AH43" s="96">
        <v>22</v>
      </c>
      <c r="AI43" s="98">
        <v>3000</v>
      </c>
      <c r="AJ43" s="96">
        <v>22</v>
      </c>
      <c r="AK43" s="98">
        <v>2900</v>
      </c>
      <c r="AL43" s="96">
        <v>22</v>
      </c>
    </row>
    <row r="44" spans="1:38">
      <c r="A44" s="23">
        <v>121</v>
      </c>
      <c r="B44" s="96">
        <v>4</v>
      </c>
      <c r="C44" s="23">
        <v>136</v>
      </c>
      <c r="D44" s="96">
        <v>4</v>
      </c>
      <c r="E44" s="23">
        <v>171</v>
      </c>
      <c r="F44" s="96">
        <v>4</v>
      </c>
      <c r="G44" s="23">
        <v>241</v>
      </c>
      <c r="H44" s="96">
        <v>4</v>
      </c>
      <c r="I44" s="23">
        <v>251</v>
      </c>
      <c r="J44" s="96">
        <v>4</v>
      </c>
      <c r="K44" s="97">
        <v>1301</v>
      </c>
      <c r="L44" s="96">
        <v>4</v>
      </c>
      <c r="M44" s="97">
        <v>2251</v>
      </c>
      <c r="N44" s="96">
        <v>4</v>
      </c>
      <c r="O44" s="97">
        <v>5201</v>
      </c>
      <c r="P44" s="96">
        <v>4</v>
      </c>
      <c r="Q44" s="97">
        <v>10201</v>
      </c>
      <c r="R44" s="96">
        <v>4</v>
      </c>
      <c r="S44" s="97">
        <v>8201</v>
      </c>
      <c r="T44" s="96">
        <v>4</v>
      </c>
      <c r="U44" s="97">
        <v>17101</v>
      </c>
      <c r="V44" s="96">
        <v>4</v>
      </c>
      <c r="W44" s="98"/>
      <c r="X44" s="96"/>
      <c r="Y44" s="98"/>
      <c r="Z44" s="96"/>
      <c r="AA44" s="98"/>
      <c r="AB44" s="96"/>
      <c r="AC44" s="98"/>
      <c r="AD44" s="96"/>
      <c r="AE44" s="98"/>
      <c r="AF44" s="96"/>
      <c r="AG44" s="98"/>
      <c r="AH44" s="96"/>
      <c r="AI44" s="98"/>
      <c r="AJ44" s="96"/>
      <c r="AK44" s="98"/>
      <c r="AL44" s="96"/>
    </row>
    <row r="45" spans="1:38">
      <c r="A45" s="23">
        <v>124</v>
      </c>
      <c r="B45" s="96">
        <v>4</v>
      </c>
      <c r="C45" s="23">
        <v>140</v>
      </c>
      <c r="D45" s="96">
        <v>4</v>
      </c>
      <c r="E45" s="23">
        <v>180</v>
      </c>
      <c r="F45" s="96">
        <v>4</v>
      </c>
      <c r="G45" s="23">
        <v>250</v>
      </c>
      <c r="H45" s="96">
        <v>4</v>
      </c>
      <c r="I45" s="23">
        <v>260</v>
      </c>
      <c r="J45" s="96">
        <v>4</v>
      </c>
      <c r="K45" s="97">
        <v>1350</v>
      </c>
      <c r="L45" s="96">
        <v>4</v>
      </c>
      <c r="M45" s="97">
        <v>2300</v>
      </c>
      <c r="N45" s="96">
        <v>4</v>
      </c>
      <c r="O45" s="97">
        <v>5300</v>
      </c>
      <c r="P45" s="96">
        <v>4</v>
      </c>
      <c r="Q45" s="97">
        <v>10350</v>
      </c>
      <c r="R45" s="96">
        <v>4</v>
      </c>
      <c r="S45" s="97">
        <v>8300</v>
      </c>
      <c r="T45" s="96">
        <v>4</v>
      </c>
      <c r="U45" s="97">
        <v>17300</v>
      </c>
      <c r="V45" s="96">
        <v>4</v>
      </c>
      <c r="W45" s="98">
        <v>460</v>
      </c>
      <c r="X45" s="96">
        <v>23</v>
      </c>
      <c r="Y45" s="98">
        <v>1000</v>
      </c>
      <c r="Z45" s="96">
        <v>23</v>
      </c>
      <c r="AA45" s="98">
        <v>148</v>
      </c>
      <c r="AB45" s="96">
        <v>23</v>
      </c>
      <c r="AC45" s="98">
        <v>230</v>
      </c>
      <c r="AD45" s="96">
        <v>23</v>
      </c>
      <c r="AE45" s="98">
        <v>1000</v>
      </c>
      <c r="AF45" s="96">
        <v>23</v>
      </c>
      <c r="AG45" s="98">
        <v>2800</v>
      </c>
      <c r="AH45" s="96">
        <v>23</v>
      </c>
      <c r="AI45" s="98">
        <v>3200</v>
      </c>
      <c r="AJ45" s="96">
        <v>23</v>
      </c>
      <c r="AK45" s="98">
        <v>3100</v>
      </c>
      <c r="AL45" s="96">
        <v>23</v>
      </c>
    </row>
    <row r="46" spans="1:38">
      <c r="A46" s="23">
        <v>125</v>
      </c>
      <c r="B46" s="96">
        <v>3</v>
      </c>
      <c r="C46" s="23">
        <v>141</v>
      </c>
      <c r="D46" s="96">
        <v>3</v>
      </c>
      <c r="E46" s="23">
        <v>181</v>
      </c>
      <c r="F46" s="96">
        <v>3</v>
      </c>
      <c r="G46" s="23">
        <v>251</v>
      </c>
      <c r="H46" s="96">
        <v>3</v>
      </c>
      <c r="I46" s="23">
        <v>261</v>
      </c>
      <c r="J46" s="96">
        <v>3</v>
      </c>
      <c r="K46" s="97">
        <v>1351</v>
      </c>
      <c r="L46" s="96">
        <v>3</v>
      </c>
      <c r="M46" s="97">
        <v>2301</v>
      </c>
      <c r="N46" s="96">
        <v>3</v>
      </c>
      <c r="O46" s="97">
        <v>5301</v>
      </c>
      <c r="P46" s="96">
        <v>3</v>
      </c>
      <c r="Q46" s="97">
        <v>10351</v>
      </c>
      <c r="R46" s="96">
        <v>3</v>
      </c>
      <c r="S46" s="97">
        <v>8301</v>
      </c>
      <c r="T46" s="96">
        <v>3</v>
      </c>
      <c r="U46" s="97">
        <v>17301</v>
      </c>
      <c r="V46" s="96">
        <v>3</v>
      </c>
      <c r="W46" s="98"/>
      <c r="X46" s="96"/>
      <c r="Y46" s="98"/>
      <c r="Z46" s="96"/>
      <c r="AA46" s="98"/>
      <c r="AB46" s="96"/>
      <c r="AC46" s="98"/>
      <c r="AD46" s="96"/>
      <c r="AE46" s="98"/>
      <c r="AF46" s="96"/>
      <c r="AG46" s="98"/>
      <c r="AH46" s="96"/>
      <c r="AI46" s="98"/>
      <c r="AJ46" s="96"/>
      <c r="AK46" s="98"/>
      <c r="AL46" s="96"/>
    </row>
    <row r="47" spans="1:38">
      <c r="A47" s="23">
        <v>128</v>
      </c>
      <c r="B47" s="96">
        <v>3</v>
      </c>
      <c r="C47" s="23">
        <v>145</v>
      </c>
      <c r="D47" s="96">
        <v>3</v>
      </c>
      <c r="E47" s="23">
        <v>190</v>
      </c>
      <c r="F47" s="96">
        <v>3</v>
      </c>
      <c r="G47" s="23">
        <v>260</v>
      </c>
      <c r="H47" s="96">
        <v>3</v>
      </c>
      <c r="I47" s="23">
        <v>270</v>
      </c>
      <c r="J47" s="96">
        <v>3</v>
      </c>
      <c r="K47" s="97">
        <v>1400</v>
      </c>
      <c r="L47" s="96">
        <v>3</v>
      </c>
      <c r="M47" s="97">
        <v>2350</v>
      </c>
      <c r="N47" s="96">
        <v>3</v>
      </c>
      <c r="O47" s="97">
        <v>5400</v>
      </c>
      <c r="P47" s="96">
        <v>3</v>
      </c>
      <c r="Q47" s="97">
        <v>10500</v>
      </c>
      <c r="R47" s="96">
        <v>3</v>
      </c>
      <c r="S47" s="97">
        <v>8400</v>
      </c>
      <c r="T47" s="96">
        <v>3</v>
      </c>
      <c r="U47" s="97">
        <v>17500</v>
      </c>
      <c r="V47" s="96">
        <v>3</v>
      </c>
      <c r="W47" s="98">
        <v>480</v>
      </c>
      <c r="X47" s="96">
        <v>24</v>
      </c>
      <c r="Y47" s="98">
        <v>1050</v>
      </c>
      <c r="Z47" s="96">
        <v>24</v>
      </c>
      <c r="AA47" s="98">
        <v>154</v>
      </c>
      <c r="AB47" s="96">
        <v>24</v>
      </c>
      <c r="AC47" s="98">
        <v>240</v>
      </c>
      <c r="AD47" s="96">
        <v>24</v>
      </c>
      <c r="AE47" s="98">
        <v>1050</v>
      </c>
      <c r="AF47" s="96">
        <v>24</v>
      </c>
      <c r="AG47" s="98">
        <v>3000</v>
      </c>
      <c r="AH47" s="96">
        <v>24</v>
      </c>
      <c r="AI47" s="98">
        <v>3400</v>
      </c>
      <c r="AJ47" s="96">
        <v>24</v>
      </c>
      <c r="AK47" s="98">
        <v>3300</v>
      </c>
      <c r="AL47" s="96">
        <v>24</v>
      </c>
    </row>
    <row r="48" spans="1:38">
      <c r="A48" s="23">
        <v>129</v>
      </c>
      <c r="B48" s="96">
        <v>2</v>
      </c>
      <c r="C48" s="23">
        <v>146</v>
      </c>
      <c r="D48" s="96">
        <v>2</v>
      </c>
      <c r="E48" s="23">
        <v>191</v>
      </c>
      <c r="F48" s="96">
        <v>2</v>
      </c>
      <c r="G48" s="23">
        <v>261</v>
      </c>
      <c r="H48" s="96">
        <v>2</v>
      </c>
      <c r="I48" s="23">
        <v>271</v>
      </c>
      <c r="J48" s="96">
        <v>2</v>
      </c>
      <c r="K48" s="97">
        <v>1401</v>
      </c>
      <c r="L48" s="96">
        <v>2</v>
      </c>
      <c r="M48" s="97">
        <v>2351</v>
      </c>
      <c r="N48" s="96">
        <v>2</v>
      </c>
      <c r="O48" s="97">
        <v>5401</v>
      </c>
      <c r="P48" s="96">
        <v>2</v>
      </c>
      <c r="Q48" s="97">
        <v>10501</v>
      </c>
      <c r="R48" s="96">
        <v>2</v>
      </c>
      <c r="S48" s="97">
        <v>8401</v>
      </c>
      <c r="T48" s="96">
        <v>2</v>
      </c>
      <c r="U48" s="97">
        <v>17501</v>
      </c>
      <c r="V48" s="96">
        <v>2</v>
      </c>
      <c r="W48" s="98"/>
      <c r="X48" s="96"/>
      <c r="Y48" s="98"/>
      <c r="Z48" s="96"/>
      <c r="AA48" s="98"/>
      <c r="AB48" s="96"/>
      <c r="AC48" s="98"/>
      <c r="AD48" s="96"/>
      <c r="AE48" s="98"/>
      <c r="AF48" s="96"/>
      <c r="AG48" s="98"/>
      <c r="AH48" s="96"/>
      <c r="AI48" s="98"/>
      <c r="AJ48" s="96"/>
      <c r="AK48" s="98"/>
      <c r="AL48" s="96"/>
    </row>
    <row r="49" spans="1:38">
      <c r="A49" s="23">
        <v>132</v>
      </c>
      <c r="B49" s="96">
        <v>2</v>
      </c>
      <c r="C49" s="23">
        <v>150</v>
      </c>
      <c r="D49" s="96">
        <v>2</v>
      </c>
      <c r="E49" s="23">
        <v>191</v>
      </c>
      <c r="F49" s="96">
        <v>2</v>
      </c>
      <c r="G49" s="23">
        <v>270</v>
      </c>
      <c r="H49" s="96">
        <v>2</v>
      </c>
      <c r="I49" s="23">
        <v>280</v>
      </c>
      <c r="J49" s="96">
        <v>2</v>
      </c>
      <c r="K49" s="97">
        <v>1500</v>
      </c>
      <c r="L49" s="96">
        <v>2</v>
      </c>
      <c r="M49" s="97">
        <v>2400</v>
      </c>
      <c r="N49" s="96">
        <v>2</v>
      </c>
      <c r="O49" s="97">
        <v>5500</v>
      </c>
      <c r="P49" s="96">
        <v>2</v>
      </c>
      <c r="Q49" s="97">
        <v>11050</v>
      </c>
      <c r="R49" s="96">
        <v>2</v>
      </c>
      <c r="S49" s="97">
        <v>8500</v>
      </c>
      <c r="T49" s="96">
        <v>2</v>
      </c>
      <c r="U49" s="97">
        <v>18100</v>
      </c>
      <c r="V49" s="96">
        <v>2</v>
      </c>
      <c r="W49" s="98">
        <v>500</v>
      </c>
      <c r="X49" s="96">
        <v>25</v>
      </c>
      <c r="Y49" s="98">
        <v>1100</v>
      </c>
      <c r="Z49" s="96">
        <v>25</v>
      </c>
      <c r="AA49" s="98">
        <v>160</v>
      </c>
      <c r="AB49" s="96">
        <v>25</v>
      </c>
      <c r="AC49" s="98">
        <v>250</v>
      </c>
      <c r="AD49" s="96">
        <v>25</v>
      </c>
      <c r="AE49" s="98">
        <v>1100</v>
      </c>
      <c r="AF49" s="96">
        <v>25</v>
      </c>
      <c r="AG49" s="98">
        <v>3200</v>
      </c>
      <c r="AH49" s="96">
        <v>25</v>
      </c>
      <c r="AI49" s="98">
        <v>3600</v>
      </c>
      <c r="AJ49" s="96">
        <v>25</v>
      </c>
      <c r="AK49" s="98">
        <v>3500</v>
      </c>
      <c r="AL49" s="96">
        <v>25</v>
      </c>
    </row>
    <row r="50" spans="1:38">
      <c r="A50" s="23">
        <v>133</v>
      </c>
      <c r="B50" s="96">
        <v>1</v>
      </c>
      <c r="C50" s="23">
        <v>151</v>
      </c>
      <c r="D50" s="96">
        <v>1</v>
      </c>
      <c r="E50" s="23">
        <v>200</v>
      </c>
      <c r="F50" s="96">
        <v>1</v>
      </c>
      <c r="G50" s="23">
        <v>271</v>
      </c>
      <c r="H50" s="96">
        <v>1</v>
      </c>
      <c r="I50" s="23">
        <v>281</v>
      </c>
      <c r="J50" s="96">
        <v>1</v>
      </c>
      <c r="K50" s="97">
        <v>1501</v>
      </c>
      <c r="L50" s="96">
        <v>1</v>
      </c>
      <c r="M50" s="97">
        <v>2401</v>
      </c>
      <c r="N50" s="96">
        <v>1</v>
      </c>
      <c r="O50" s="97">
        <v>5501</v>
      </c>
      <c r="P50" s="96">
        <v>1</v>
      </c>
      <c r="Q50" s="97">
        <v>11051</v>
      </c>
      <c r="R50" s="96">
        <v>1</v>
      </c>
      <c r="S50" s="97">
        <v>8501</v>
      </c>
      <c r="T50" s="96">
        <v>1</v>
      </c>
      <c r="U50" s="97">
        <v>18101</v>
      </c>
      <c r="V50" s="96">
        <v>1</v>
      </c>
      <c r="W50" s="98"/>
      <c r="X50" s="96"/>
      <c r="Y50" s="98"/>
      <c r="Z50" s="96"/>
      <c r="AA50" s="98"/>
      <c r="AB50" s="96"/>
      <c r="AC50" s="98"/>
      <c r="AD50" s="96"/>
      <c r="AE50" s="98"/>
      <c r="AF50" s="96"/>
      <c r="AG50" s="98"/>
      <c r="AH50" s="96"/>
      <c r="AI50" s="98"/>
      <c r="AJ50" s="96"/>
      <c r="AK50" s="98"/>
      <c r="AL50" s="96"/>
    </row>
    <row r="51" spans="1:38">
      <c r="A51" s="99" t="s">
        <v>0</v>
      </c>
      <c r="B51" s="100" t="s">
        <v>20</v>
      </c>
      <c r="C51" s="99" t="s">
        <v>9</v>
      </c>
      <c r="D51" s="100" t="s">
        <v>20</v>
      </c>
      <c r="E51" s="99" t="s">
        <v>28</v>
      </c>
      <c r="F51" s="100" t="s">
        <v>20</v>
      </c>
      <c r="G51" s="99" t="s">
        <v>41</v>
      </c>
      <c r="H51" s="100" t="s">
        <v>20</v>
      </c>
      <c r="I51" s="99" t="s">
        <v>10</v>
      </c>
      <c r="J51" s="100" t="s">
        <v>20</v>
      </c>
      <c r="K51" s="101" t="s">
        <v>21</v>
      </c>
      <c r="L51" s="100" t="s">
        <v>20</v>
      </c>
      <c r="M51" s="101" t="s">
        <v>22</v>
      </c>
      <c r="N51" s="100" t="s">
        <v>20</v>
      </c>
      <c r="O51" s="101" t="s">
        <v>11</v>
      </c>
      <c r="P51" s="100" t="s">
        <v>20</v>
      </c>
      <c r="Q51" s="101" t="s">
        <v>31</v>
      </c>
      <c r="R51" s="100" t="s">
        <v>20</v>
      </c>
      <c r="S51" s="101" t="s">
        <v>29</v>
      </c>
      <c r="T51" s="100" t="s">
        <v>20</v>
      </c>
      <c r="U51" s="101" t="s">
        <v>32</v>
      </c>
      <c r="V51" s="100" t="s">
        <v>20</v>
      </c>
      <c r="W51" s="102" t="s">
        <v>33</v>
      </c>
      <c r="X51" s="100" t="s">
        <v>20</v>
      </c>
      <c r="Y51" s="102" t="s">
        <v>34</v>
      </c>
      <c r="Z51" s="100" t="s">
        <v>20</v>
      </c>
      <c r="AA51" s="102" t="s">
        <v>35</v>
      </c>
      <c r="AB51" s="100" t="s">
        <v>20</v>
      </c>
      <c r="AC51" s="102" t="s">
        <v>36</v>
      </c>
      <c r="AD51" s="100" t="s">
        <v>20</v>
      </c>
      <c r="AE51" s="102" t="s">
        <v>37</v>
      </c>
      <c r="AF51" s="100" t="s">
        <v>20</v>
      </c>
      <c r="AG51" s="102" t="s">
        <v>38</v>
      </c>
      <c r="AH51" s="100" t="s">
        <v>20</v>
      </c>
      <c r="AI51" s="102" t="s">
        <v>39</v>
      </c>
      <c r="AJ51" s="100" t="s">
        <v>20</v>
      </c>
      <c r="AK51" s="102" t="s">
        <v>42</v>
      </c>
      <c r="AL51" s="100" t="s">
        <v>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0D53-E52F-4B8B-BD41-BFF63A1A4932}">
  <sheetPr codeName="Feuil24"/>
  <dimension ref="A1:AT52"/>
  <sheetViews>
    <sheetView topLeftCell="Y1" workbookViewId="0">
      <selection activeCell="O27" sqref="O27"/>
    </sheetView>
  </sheetViews>
  <sheetFormatPr defaultColWidth="11" defaultRowHeight="15.75"/>
  <cols>
    <col min="1" max="1" width="3.875" style="19" bestFit="1" customWidth="1"/>
    <col min="2" max="2" width="3.5" style="19" bestFit="1" customWidth="1"/>
    <col min="3" max="3" width="3.875" style="19" bestFit="1" customWidth="1"/>
    <col min="4" max="4" width="3.5" style="19" bestFit="1" customWidth="1"/>
    <col min="5" max="5" width="3.875" style="19" bestFit="1" customWidth="1"/>
    <col min="6" max="6" width="3.5" style="19" bestFit="1" customWidth="1"/>
    <col min="7" max="7" width="5.625" style="19" bestFit="1" customWidth="1"/>
    <col min="8" max="8" width="3.5" style="19" bestFit="1" customWidth="1"/>
    <col min="9" max="9" width="5.625" style="19" bestFit="1" customWidth="1"/>
    <col min="10" max="10" width="3.5" style="19" bestFit="1" customWidth="1"/>
    <col min="11" max="11" width="5.625" style="19" bestFit="1" customWidth="1"/>
    <col min="12" max="12" width="3.5" style="19" bestFit="1" customWidth="1"/>
    <col min="13" max="13" width="4.625" style="19" bestFit="1" customWidth="1"/>
    <col min="14" max="14" width="3.5" style="19" bestFit="1" customWidth="1"/>
    <col min="15" max="15" width="4.625" style="19" bestFit="1" customWidth="1"/>
    <col min="16" max="16" width="3.5" style="19" bestFit="1" customWidth="1"/>
    <col min="17" max="17" width="4.875" style="19" bestFit="1" customWidth="1"/>
    <col min="18" max="18" width="3.5" style="19" bestFit="1" customWidth="1"/>
    <col min="19" max="19" width="5.375" style="19" bestFit="1" customWidth="1"/>
    <col min="20" max="20" width="3.5" style="19" bestFit="1" customWidth="1"/>
    <col min="21" max="21" width="5.375" style="19" bestFit="1" customWidth="1"/>
    <col min="22" max="22" width="3.5" style="19" bestFit="1" customWidth="1"/>
    <col min="23" max="23" width="5.375" style="19" bestFit="1" customWidth="1"/>
    <col min="24" max="24" width="3.5" style="19" bestFit="1" customWidth="1"/>
    <col min="25" max="25" width="9" style="19" bestFit="1" customWidth="1"/>
    <col min="26" max="26" width="3.5" style="19" bestFit="1" customWidth="1"/>
    <col min="27" max="27" width="9" style="19" bestFit="1" customWidth="1"/>
    <col min="28" max="28" width="3.5" style="19" bestFit="1" customWidth="1"/>
    <col min="29" max="29" width="8.625" style="19" bestFit="1" customWidth="1"/>
    <col min="30" max="30" width="3.5" style="19" bestFit="1" customWidth="1"/>
    <col min="31" max="31" width="4.25" style="19" bestFit="1" customWidth="1"/>
    <col min="32" max="32" width="3.5" style="19" bestFit="1" customWidth="1"/>
    <col min="33" max="33" width="7.375" style="19" bestFit="1" customWidth="1"/>
    <col min="34" max="34" width="3.5" style="19" bestFit="1" customWidth="1"/>
    <col min="35" max="35" width="6.5" style="19" bestFit="1" customWidth="1"/>
    <col min="36" max="36" width="3.5" style="19" bestFit="1" customWidth="1"/>
    <col min="37" max="37" width="5.25" style="19" bestFit="1" customWidth="1"/>
    <col min="38" max="38" width="3.5" style="19" bestFit="1" customWidth="1"/>
    <col min="39" max="39" width="6.25" style="19" bestFit="1" customWidth="1"/>
    <col min="40" max="40" width="3.5" style="19" bestFit="1" customWidth="1"/>
    <col min="41" max="41" width="6.875" style="19" bestFit="1" customWidth="1"/>
    <col min="42" max="42" width="3.5" style="19" bestFit="1" customWidth="1"/>
    <col min="43" max="43" width="7.375" style="19" bestFit="1" customWidth="1"/>
    <col min="44" max="44" width="3.5" style="19" bestFit="1" customWidth="1"/>
    <col min="45" max="45" width="9" style="19" bestFit="1" customWidth="1"/>
    <col min="46" max="46" width="3.5" style="19" bestFit="1" customWidth="1"/>
    <col min="47" max="16384" width="11" style="19"/>
  </cols>
  <sheetData>
    <row r="1" spans="1:46" ht="16.5" thickBot="1">
      <c r="A1" s="35" t="s">
        <v>0</v>
      </c>
      <c r="B1" s="36" t="s">
        <v>20</v>
      </c>
      <c r="C1" s="35" t="s">
        <v>9</v>
      </c>
      <c r="D1" s="36" t="s">
        <v>20</v>
      </c>
      <c r="E1" s="35" t="s">
        <v>43</v>
      </c>
      <c r="F1" s="36" t="s">
        <v>20</v>
      </c>
      <c r="G1" s="35" t="s">
        <v>28</v>
      </c>
      <c r="H1" s="36" t="s">
        <v>20</v>
      </c>
      <c r="I1" s="35" t="s">
        <v>44</v>
      </c>
      <c r="J1" s="36" t="s">
        <v>20</v>
      </c>
      <c r="K1" s="35" t="s">
        <v>41</v>
      </c>
      <c r="L1" s="36" t="s">
        <v>20</v>
      </c>
      <c r="M1" s="35" t="s">
        <v>45</v>
      </c>
      <c r="N1" s="36" t="s">
        <v>20</v>
      </c>
      <c r="O1" s="37" t="s">
        <v>21</v>
      </c>
      <c r="P1" s="36" t="s">
        <v>20</v>
      </c>
      <c r="Q1" s="38" t="s">
        <v>22</v>
      </c>
      <c r="R1" s="36" t="s">
        <v>20</v>
      </c>
      <c r="S1" s="38" t="s">
        <v>11</v>
      </c>
      <c r="T1" s="36" t="s">
        <v>20</v>
      </c>
      <c r="U1" s="38" t="s">
        <v>31</v>
      </c>
      <c r="V1" s="36" t="s">
        <v>20</v>
      </c>
      <c r="W1" s="38" t="s">
        <v>46</v>
      </c>
      <c r="X1" s="36" t="s">
        <v>20</v>
      </c>
      <c r="Y1" s="38" t="s">
        <v>32</v>
      </c>
      <c r="Z1" s="36" t="s">
        <v>20</v>
      </c>
      <c r="AA1" s="38" t="s">
        <v>47</v>
      </c>
      <c r="AB1" s="36" t="s">
        <v>20</v>
      </c>
      <c r="AC1" s="39" t="s">
        <v>33</v>
      </c>
      <c r="AD1" s="36" t="s">
        <v>20</v>
      </c>
      <c r="AE1" s="39" t="s">
        <v>34</v>
      </c>
      <c r="AF1" s="36" t="s">
        <v>20</v>
      </c>
      <c r="AG1" s="39" t="s">
        <v>35</v>
      </c>
      <c r="AH1" s="36" t="s">
        <v>20</v>
      </c>
      <c r="AI1" s="39" t="s">
        <v>36</v>
      </c>
      <c r="AJ1" s="36" t="s">
        <v>20</v>
      </c>
      <c r="AK1" s="39" t="s">
        <v>37</v>
      </c>
      <c r="AL1" s="36" t="s">
        <v>20</v>
      </c>
      <c r="AM1" s="39" t="s">
        <v>38</v>
      </c>
      <c r="AN1" s="36" t="s">
        <v>20</v>
      </c>
      <c r="AO1" s="39" t="s">
        <v>39</v>
      </c>
      <c r="AP1" s="36" t="s">
        <v>20</v>
      </c>
      <c r="AQ1" s="39" t="s">
        <v>40</v>
      </c>
      <c r="AR1" s="36" t="s">
        <v>20</v>
      </c>
      <c r="AS1" s="38" t="s">
        <v>29</v>
      </c>
      <c r="AT1" s="36" t="s">
        <v>20</v>
      </c>
    </row>
    <row r="2" spans="1:46" s="24" customFormat="1" ht="16.5" thickTop="1">
      <c r="A2" s="20">
        <v>0</v>
      </c>
      <c r="B2" s="32">
        <v>25</v>
      </c>
      <c r="C2" s="20">
        <v>0</v>
      </c>
      <c r="D2" s="32">
        <v>25</v>
      </c>
      <c r="E2" s="20">
        <v>0</v>
      </c>
      <c r="F2" s="32">
        <v>25</v>
      </c>
      <c r="G2" s="20">
        <v>0</v>
      </c>
      <c r="H2" s="32">
        <v>25</v>
      </c>
      <c r="I2" s="20">
        <v>0</v>
      </c>
      <c r="J2" s="32">
        <v>25</v>
      </c>
      <c r="K2" s="20">
        <v>0</v>
      </c>
      <c r="L2" s="32">
        <v>25</v>
      </c>
      <c r="M2" s="20">
        <v>0</v>
      </c>
      <c r="N2" s="32">
        <v>25</v>
      </c>
      <c r="O2" s="33">
        <v>0</v>
      </c>
      <c r="P2" s="32">
        <v>25</v>
      </c>
      <c r="Q2" s="33">
        <v>0</v>
      </c>
      <c r="R2" s="32">
        <v>25</v>
      </c>
      <c r="S2" s="33">
        <v>0</v>
      </c>
      <c r="T2" s="32">
        <v>25</v>
      </c>
      <c r="U2" s="33">
        <v>0</v>
      </c>
      <c r="V2" s="32">
        <v>25</v>
      </c>
      <c r="W2" s="33">
        <v>0</v>
      </c>
      <c r="X2" s="32">
        <v>25</v>
      </c>
      <c r="Y2" s="33">
        <v>0</v>
      </c>
      <c r="Z2" s="32">
        <v>25</v>
      </c>
      <c r="AA2" s="33">
        <v>0</v>
      </c>
      <c r="AB2" s="32">
        <v>25</v>
      </c>
      <c r="AC2" s="34">
        <v>0</v>
      </c>
      <c r="AD2" s="32">
        <v>1</v>
      </c>
      <c r="AE2" s="34">
        <v>0</v>
      </c>
      <c r="AF2" s="32">
        <v>1</v>
      </c>
      <c r="AG2" s="34">
        <v>0</v>
      </c>
      <c r="AH2" s="32">
        <v>1</v>
      </c>
      <c r="AI2" s="34">
        <v>0</v>
      </c>
      <c r="AJ2" s="32">
        <v>1</v>
      </c>
      <c r="AK2" s="34">
        <v>0</v>
      </c>
      <c r="AL2" s="32">
        <v>1</v>
      </c>
      <c r="AM2" s="34">
        <v>0</v>
      </c>
      <c r="AN2" s="32">
        <v>1</v>
      </c>
      <c r="AO2" s="34">
        <v>0</v>
      </c>
      <c r="AP2" s="32">
        <v>1</v>
      </c>
      <c r="AQ2" s="34">
        <v>0</v>
      </c>
      <c r="AR2" s="32">
        <v>1</v>
      </c>
      <c r="AS2" s="33">
        <v>0</v>
      </c>
      <c r="AT2" s="32">
        <v>25</v>
      </c>
    </row>
    <row r="3" spans="1:46">
      <c r="A3" s="21">
        <v>67</v>
      </c>
      <c r="B3" s="30">
        <v>25</v>
      </c>
      <c r="C3" s="21">
        <v>76</v>
      </c>
      <c r="D3" s="30">
        <v>25</v>
      </c>
      <c r="E3" s="21">
        <v>98</v>
      </c>
      <c r="F3" s="30">
        <v>25</v>
      </c>
      <c r="G3" s="21">
        <v>81</v>
      </c>
      <c r="H3" s="30">
        <v>25</v>
      </c>
      <c r="I3" s="21">
        <v>93</v>
      </c>
      <c r="J3" s="30">
        <v>25</v>
      </c>
      <c r="K3" s="21">
        <v>119</v>
      </c>
      <c r="L3" s="30">
        <v>25</v>
      </c>
      <c r="M3" s="21">
        <v>186</v>
      </c>
      <c r="N3" s="30">
        <v>25</v>
      </c>
      <c r="O3" s="22">
        <v>460</v>
      </c>
      <c r="P3" s="30">
        <v>25</v>
      </c>
      <c r="Q3" s="22">
        <v>1200</v>
      </c>
      <c r="R3" s="30">
        <v>25</v>
      </c>
      <c r="S3" s="22">
        <v>3050</v>
      </c>
      <c r="T3" s="30">
        <v>25</v>
      </c>
      <c r="U3" s="22">
        <v>7100</v>
      </c>
      <c r="V3" s="30">
        <v>25</v>
      </c>
      <c r="W3" s="22">
        <v>10000</v>
      </c>
      <c r="X3" s="30">
        <v>25</v>
      </c>
      <c r="Y3" s="22">
        <v>10500</v>
      </c>
      <c r="Z3" s="30">
        <v>25</v>
      </c>
      <c r="AA3" s="22">
        <v>15300</v>
      </c>
      <c r="AB3" s="30">
        <v>25</v>
      </c>
      <c r="AC3" s="31">
        <v>260</v>
      </c>
      <c r="AD3" s="30">
        <v>2</v>
      </c>
      <c r="AE3" s="31">
        <v>580</v>
      </c>
      <c r="AF3" s="30">
        <v>2</v>
      </c>
      <c r="AG3" s="31">
        <v>90</v>
      </c>
      <c r="AH3" s="30">
        <v>2</v>
      </c>
      <c r="AI3" s="31">
        <v>100</v>
      </c>
      <c r="AJ3" s="30">
        <v>2</v>
      </c>
      <c r="AK3" s="31">
        <v>400</v>
      </c>
      <c r="AL3" s="30">
        <v>2</v>
      </c>
      <c r="AM3" s="31">
        <v>700</v>
      </c>
      <c r="AN3" s="30">
        <v>2</v>
      </c>
      <c r="AO3" s="31">
        <v>700</v>
      </c>
      <c r="AP3" s="30">
        <v>2</v>
      </c>
      <c r="AQ3" s="31">
        <v>600</v>
      </c>
      <c r="AR3" s="30">
        <v>2</v>
      </c>
      <c r="AS3" s="22">
        <v>4000</v>
      </c>
      <c r="AT3" s="30">
        <v>25</v>
      </c>
    </row>
    <row r="4" spans="1:46">
      <c r="A4" s="21">
        <v>68</v>
      </c>
      <c r="B4" s="30">
        <v>24</v>
      </c>
      <c r="C4" s="21">
        <v>77</v>
      </c>
      <c r="D4" s="30">
        <v>24</v>
      </c>
      <c r="E4" s="21">
        <v>99</v>
      </c>
      <c r="F4" s="30">
        <v>24</v>
      </c>
      <c r="G4" s="21">
        <v>82</v>
      </c>
      <c r="H4" s="30">
        <v>24</v>
      </c>
      <c r="I4" s="21">
        <v>94</v>
      </c>
      <c r="J4" s="30">
        <v>24</v>
      </c>
      <c r="K4" s="21">
        <v>120</v>
      </c>
      <c r="L4" s="30">
        <v>24</v>
      </c>
      <c r="M4" s="21">
        <v>187</v>
      </c>
      <c r="N4" s="30">
        <v>24</v>
      </c>
      <c r="O4" s="22">
        <v>461</v>
      </c>
      <c r="P4" s="30">
        <v>24</v>
      </c>
      <c r="Q4" s="22">
        <v>1201</v>
      </c>
      <c r="R4" s="30">
        <v>24</v>
      </c>
      <c r="S4" s="22">
        <v>3051</v>
      </c>
      <c r="T4" s="30">
        <v>24</v>
      </c>
      <c r="U4" s="22">
        <v>7101</v>
      </c>
      <c r="V4" s="30">
        <v>24</v>
      </c>
      <c r="W4" s="22">
        <v>10001</v>
      </c>
      <c r="X4" s="30">
        <v>24</v>
      </c>
      <c r="Y4" s="22">
        <v>10501</v>
      </c>
      <c r="Z4" s="30">
        <v>24</v>
      </c>
      <c r="AA4" s="22">
        <v>15301</v>
      </c>
      <c r="AB4" s="30">
        <v>24</v>
      </c>
      <c r="AC4" s="31"/>
      <c r="AD4" s="30"/>
      <c r="AE4" s="31"/>
      <c r="AF4" s="30"/>
      <c r="AG4" s="31"/>
      <c r="AH4" s="30"/>
      <c r="AI4" s="31"/>
      <c r="AJ4" s="30"/>
      <c r="AK4" s="31"/>
      <c r="AL4" s="30"/>
      <c r="AM4" s="31"/>
      <c r="AN4" s="30"/>
      <c r="AO4" s="31"/>
      <c r="AP4" s="30"/>
      <c r="AQ4" s="31"/>
      <c r="AR4" s="30"/>
      <c r="AS4" s="22">
        <v>4001</v>
      </c>
      <c r="AT4" s="30">
        <v>24</v>
      </c>
    </row>
    <row r="5" spans="1:46">
      <c r="A5" s="21">
        <v>69</v>
      </c>
      <c r="B5" s="30">
        <v>24</v>
      </c>
      <c r="C5" s="21">
        <v>78</v>
      </c>
      <c r="D5" s="30">
        <v>24</v>
      </c>
      <c r="E5" s="21">
        <v>100</v>
      </c>
      <c r="F5" s="30">
        <v>24</v>
      </c>
      <c r="G5" s="21">
        <v>84</v>
      </c>
      <c r="H5" s="30">
        <v>24</v>
      </c>
      <c r="I5" s="21">
        <v>96</v>
      </c>
      <c r="J5" s="30">
        <v>24</v>
      </c>
      <c r="K5" s="21">
        <v>123</v>
      </c>
      <c r="L5" s="30">
        <v>24</v>
      </c>
      <c r="M5" s="21">
        <v>190</v>
      </c>
      <c r="N5" s="30">
        <v>24</v>
      </c>
      <c r="O5" s="22">
        <v>480</v>
      </c>
      <c r="P5" s="30">
        <v>24</v>
      </c>
      <c r="Q5" s="22">
        <v>1220</v>
      </c>
      <c r="R5" s="30">
        <v>24</v>
      </c>
      <c r="S5" s="22">
        <v>3090</v>
      </c>
      <c r="T5" s="30">
        <v>24</v>
      </c>
      <c r="U5" s="22">
        <v>7200</v>
      </c>
      <c r="V5" s="30">
        <v>24</v>
      </c>
      <c r="W5" s="22">
        <v>10300</v>
      </c>
      <c r="X5" s="30">
        <v>24</v>
      </c>
      <c r="Y5" s="22">
        <v>11100</v>
      </c>
      <c r="Z5" s="30">
        <v>24</v>
      </c>
      <c r="AA5" s="22">
        <v>16000</v>
      </c>
      <c r="AB5" s="30">
        <v>24</v>
      </c>
      <c r="AC5" s="31">
        <v>270</v>
      </c>
      <c r="AD5" s="30">
        <v>3</v>
      </c>
      <c r="AE5" s="31">
        <v>600</v>
      </c>
      <c r="AF5" s="30">
        <v>3</v>
      </c>
      <c r="AG5" s="31"/>
      <c r="AH5" s="30">
        <v>3</v>
      </c>
      <c r="AI5" s="31"/>
      <c r="AJ5" s="30">
        <v>3</v>
      </c>
      <c r="AK5" s="31">
        <v>420</v>
      </c>
      <c r="AL5" s="30">
        <v>3</v>
      </c>
      <c r="AM5" s="31">
        <v>800</v>
      </c>
      <c r="AN5" s="30">
        <v>3</v>
      </c>
      <c r="AO5" s="31">
        <v>800</v>
      </c>
      <c r="AP5" s="30">
        <v>3</v>
      </c>
      <c r="AQ5" s="31">
        <v>700</v>
      </c>
      <c r="AR5" s="30">
        <v>3</v>
      </c>
      <c r="AS5" s="22">
        <v>4200</v>
      </c>
      <c r="AT5" s="30">
        <v>24</v>
      </c>
    </row>
    <row r="6" spans="1:46">
      <c r="A6" s="21"/>
      <c r="B6" s="30">
        <v>23</v>
      </c>
      <c r="C6" s="21">
        <v>79</v>
      </c>
      <c r="D6" s="30">
        <v>23</v>
      </c>
      <c r="E6" s="21">
        <v>101</v>
      </c>
      <c r="F6" s="30">
        <v>23</v>
      </c>
      <c r="G6" s="21">
        <v>85</v>
      </c>
      <c r="H6" s="30">
        <v>23</v>
      </c>
      <c r="I6" s="21">
        <v>97</v>
      </c>
      <c r="J6" s="30">
        <v>23</v>
      </c>
      <c r="K6" s="21">
        <v>124</v>
      </c>
      <c r="L6" s="30">
        <v>23</v>
      </c>
      <c r="M6" s="21">
        <v>191</v>
      </c>
      <c r="N6" s="30">
        <v>23</v>
      </c>
      <c r="O6" s="22">
        <v>481</v>
      </c>
      <c r="P6" s="30">
        <v>23</v>
      </c>
      <c r="Q6" s="22">
        <v>1221</v>
      </c>
      <c r="R6" s="30">
        <v>23</v>
      </c>
      <c r="S6" s="22">
        <v>3091</v>
      </c>
      <c r="T6" s="30">
        <v>23</v>
      </c>
      <c r="U6" s="22">
        <v>7201</v>
      </c>
      <c r="V6" s="30">
        <v>23</v>
      </c>
      <c r="W6" s="22">
        <v>10301</v>
      </c>
      <c r="X6" s="30">
        <v>23</v>
      </c>
      <c r="Y6" s="22">
        <v>11101</v>
      </c>
      <c r="Z6" s="30">
        <v>23</v>
      </c>
      <c r="AA6" s="22">
        <v>16001</v>
      </c>
      <c r="AB6" s="30">
        <v>23</v>
      </c>
      <c r="AC6" s="31"/>
      <c r="AD6" s="30"/>
      <c r="AE6" s="31"/>
      <c r="AF6" s="30"/>
      <c r="AG6" s="31"/>
      <c r="AH6" s="30"/>
      <c r="AI6" s="31"/>
      <c r="AJ6" s="30"/>
      <c r="AK6" s="31"/>
      <c r="AL6" s="30"/>
      <c r="AM6" s="31"/>
      <c r="AN6" s="30"/>
      <c r="AO6" s="31"/>
      <c r="AP6" s="30"/>
      <c r="AQ6" s="31"/>
      <c r="AR6" s="30"/>
      <c r="AS6" s="22">
        <v>4201</v>
      </c>
      <c r="AT6" s="30">
        <v>23</v>
      </c>
    </row>
    <row r="7" spans="1:46">
      <c r="A7" s="21">
        <v>70</v>
      </c>
      <c r="B7" s="30">
        <v>23</v>
      </c>
      <c r="C7" s="21">
        <v>80</v>
      </c>
      <c r="D7" s="30">
        <v>23</v>
      </c>
      <c r="E7" s="21">
        <v>102</v>
      </c>
      <c r="F7" s="30">
        <v>23</v>
      </c>
      <c r="G7" s="21">
        <v>87</v>
      </c>
      <c r="H7" s="30">
        <v>23</v>
      </c>
      <c r="I7" s="21">
        <v>99</v>
      </c>
      <c r="J7" s="30">
        <v>23</v>
      </c>
      <c r="K7" s="21">
        <v>127</v>
      </c>
      <c r="L7" s="30">
        <v>23</v>
      </c>
      <c r="M7" s="21">
        <v>194</v>
      </c>
      <c r="N7" s="30">
        <v>23</v>
      </c>
      <c r="O7" s="22">
        <v>500</v>
      </c>
      <c r="P7" s="30">
        <v>23</v>
      </c>
      <c r="Q7" s="22">
        <v>1240</v>
      </c>
      <c r="R7" s="30">
        <v>23</v>
      </c>
      <c r="S7" s="22">
        <v>3130</v>
      </c>
      <c r="T7" s="30">
        <v>23</v>
      </c>
      <c r="U7" s="22">
        <v>7300</v>
      </c>
      <c r="V7" s="30">
        <v>23</v>
      </c>
      <c r="W7" s="22">
        <v>11000</v>
      </c>
      <c r="X7" s="30">
        <v>23</v>
      </c>
      <c r="Y7" s="22">
        <v>11300</v>
      </c>
      <c r="Z7" s="30">
        <v>23</v>
      </c>
      <c r="AA7" s="22">
        <v>16300</v>
      </c>
      <c r="AB7" s="30">
        <v>23</v>
      </c>
      <c r="AC7" s="31">
        <v>280</v>
      </c>
      <c r="AD7" s="30">
        <v>4</v>
      </c>
      <c r="AE7" s="31">
        <v>620</v>
      </c>
      <c r="AF7" s="30">
        <v>4</v>
      </c>
      <c r="AG7" s="31"/>
      <c r="AH7" s="30">
        <v>4</v>
      </c>
      <c r="AI7" s="31"/>
      <c r="AJ7" s="30">
        <v>4</v>
      </c>
      <c r="AK7" s="31">
        <v>440</v>
      </c>
      <c r="AL7" s="30">
        <v>4</v>
      </c>
      <c r="AM7" s="31">
        <v>900</v>
      </c>
      <c r="AN7" s="30">
        <v>4</v>
      </c>
      <c r="AO7" s="31">
        <v>900</v>
      </c>
      <c r="AP7" s="30">
        <v>4</v>
      </c>
      <c r="AQ7" s="31">
        <v>800</v>
      </c>
      <c r="AR7" s="30">
        <v>4</v>
      </c>
      <c r="AS7" s="22">
        <v>4400</v>
      </c>
      <c r="AT7" s="30">
        <v>23</v>
      </c>
    </row>
    <row r="8" spans="1:46">
      <c r="A8" s="21"/>
      <c r="B8" s="30">
        <v>22</v>
      </c>
      <c r="C8" s="21">
        <v>81</v>
      </c>
      <c r="D8" s="30">
        <v>22</v>
      </c>
      <c r="E8" s="21">
        <v>103</v>
      </c>
      <c r="F8" s="30">
        <v>22</v>
      </c>
      <c r="G8" s="21">
        <v>88</v>
      </c>
      <c r="H8" s="30">
        <v>22</v>
      </c>
      <c r="I8" s="21">
        <v>100</v>
      </c>
      <c r="J8" s="30">
        <v>22</v>
      </c>
      <c r="K8" s="21">
        <v>128</v>
      </c>
      <c r="L8" s="30">
        <v>22</v>
      </c>
      <c r="M8" s="21">
        <v>195</v>
      </c>
      <c r="N8" s="30">
        <v>22</v>
      </c>
      <c r="O8" s="22">
        <v>501</v>
      </c>
      <c r="P8" s="30">
        <v>22</v>
      </c>
      <c r="Q8" s="22">
        <v>1241</v>
      </c>
      <c r="R8" s="30">
        <v>22</v>
      </c>
      <c r="S8" s="22">
        <v>3131</v>
      </c>
      <c r="T8" s="30">
        <v>22</v>
      </c>
      <c r="U8" s="22">
        <v>7301</v>
      </c>
      <c r="V8" s="30">
        <v>22</v>
      </c>
      <c r="W8" s="22">
        <v>11001</v>
      </c>
      <c r="X8" s="30">
        <v>22</v>
      </c>
      <c r="Y8" s="22">
        <v>11301</v>
      </c>
      <c r="Z8" s="30">
        <v>22</v>
      </c>
      <c r="AA8" s="22">
        <v>16301</v>
      </c>
      <c r="AB8" s="30">
        <v>22</v>
      </c>
      <c r="AC8" s="31"/>
      <c r="AD8" s="30"/>
      <c r="AE8" s="31"/>
      <c r="AF8" s="30"/>
      <c r="AG8" s="31"/>
      <c r="AH8" s="30"/>
      <c r="AI8" s="31"/>
      <c r="AJ8" s="30"/>
      <c r="AK8" s="31"/>
      <c r="AL8" s="30"/>
      <c r="AM8" s="31"/>
      <c r="AN8" s="30"/>
      <c r="AO8" s="31"/>
      <c r="AP8" s="30"/>
      <c r="AQ8" s="31"/>
      <c r="AR8" s="30"/>
      <c r="AS8" s="22">
        <v>4401</v>
      </c>
      <c r="AT8" s="30">
        <v>22</v>
      </c>
    </row>
    <row r="9" spans="1:46">
      <c r="A9" s="21">
        <v>71</v>
      </c>
      <c r="B9" s="30">
        <v>22</v>
      </c>
      <c r="C9" s="21"/>
      <c r="D9" s="30">
        <v>22</v>
      </c>
      <c r="E9" s="21">
        <v>104</v>
      </c>
      <c r="F9" s="30">
        <v>22</v>
      </c>
      <c r="G9" s="21">
        <v>90</v>
      </c>
      <c r="H9" s="30">
        <v>22</v>
      </c>
      <c r="I9" s="21">
        <v>102</v>
      </c>
      <c r="J9" s="30">
        <v>22</v>
      </c>
      <c r="K9" s="21">
        <v>131</v>
      </c>
      <c r="L9" s="30">
        <v>22</v>
      </c>
      <c r="M9" s="21">
        <v>198</v>
      </c>
      <c r="N9" s="30">
        <v>22</v>
      </c>
      <c r="O9" s="22">
        <v>520</v>
      </c>
      <c r="P9" s="30">
        <v>22</v>
      </c>
      <c r="Q9" s="22">
        <v>1260</v>
      </c>
      <c r="R9" s="30">
        <v>22</v>
      </c>
      <c r="S9" s="22">
        <v>3170</v>
      </c>
      <c r="T9" s="30">
        <v>22</v>
      </c>
      <c r="U9" s="22">
        <v>7400</v>
      </c>
      <c r="V9" s="30">
        <v>22</v>
      </c>
      <c r="W9" s="22">
        <v>10300</v>
      </c>
      <c r="X9" s="30">
        <v>22</v>
      </c>
      <c r="Y9" s="22">
        <v>11500</v>
      </c>
      <c r="Z9" s="30">
        <v>22</v>
      </c>
      <c r="AA9" s="22">
        <v>17000</v>
      </c>
      <c r="AB9" s="30">
        <v>22</v>
      </c>
      <c r="AC9" s="31">
        <v>290</v>
      </c>
      <c r="AD9" s="30">
        <v>5</v>
      </c>
      <c r="AE9" s="31">
        <v>640</v>
      </c>
      <c r="AF9" s="30">
        <v>5</v>
      </c>
      <c r="AG9" s="31">
        <v>100</v>
      </c>
      <c r="AH9" s="30">
        <v>5</v>
      </c>
      <c r="AI9" s="31">
        <v>120</v>
      </c>
      <c r="AJ9" s="30">
        <v>5</v>
      </c>
      <c r="AK9" s="31">
        <v>460</v>
      </c>
      <c r="AL9" s="30">
        <v>5</v>
      </c>
      <c r="AM9" s="31">
        <v>1000</v>
      </c>
      <c r="AN9" s="30">
        <v>5</v>
      </c>
      <c r="AO9" s="31">
        <v>1000</v>
      </c>
      <c r="AP9" s="30">
        <v>5</v>
      </c>
      <c r="AQ9" s="31">
        <v>900</v>
      </c>
      <c r="AR9" s="30">
        <v>5</v>
      </c>
      <c r="AS9" s="22">
        <v>5000</v>
      </c>
      <c r="AT9" s="30">
        <v>22</v>
      </c>
    </row>
    <row r="10" spans="1:46">
      <c r="A10" s="21"/>
      <c r="B10" s="30">
        <v>21</v>
      </c>
      <c r="C10" s="21">
        <v>82</v>
      </c>
      <c r="D10" s="30">
        <v>21</v>
      </c>
      <c r="E10" s="21">
        <v>105</v>
      </c>
      <c r="F10" s="30">
        <v>21</v>
      </c>
      <c r="G10" s="21">
        <v>91</v>
      </c>
      <c r="H10" s="30">
        <v>21</v>
      </c>
      <c r="I10" s="21">
        <v>103</v>
      </c>
      <c r="J10" s="30">
        <v>21</v>
      </c>
      <c r="K10" s="21">
        <v>132</v>
      </c>
      <c r="L10" s="30">
        <v>21</v>
      </c>
      <c r="M10" s="21">
        <v>199</v>
      </c>
      <c r="N10" s="30">
        <v>21</v>
      </c>
      <c r="O10" s="22">
        <v>521</v>
      </c>
      <c r="P10" s="30">
        <v>21</v>
      </c>
      <c r="Q10" s="22">
        <v>1261</v>
      </c>
      <c r="R10" s="30">
        <v>21</v>
      </c>
      <c r="S10" s="22">
        <v>3171</v>
      </c>
      <c r="T10" s="30">
        <v>21</v>
      </c>
      <c r="U10" s="22">
        <v>7401</v>
      </c>
      <c r="V10" s="30">
        <v>21</v>
      </c>
      <c r="W10" s="22">
        <v>10301</v>
      </c>
      <c r="X10" s="30">
        <v>21</v>
      </c>
      <c r="Y10" s="22">
        <v>11501</v>
      </c>
      <c r="Z10" s="30">
        <v>21</v>
      </c>
      <c r="AA10" s="22">
        <v>17001</v>
      </c>
      <c r="AB10" s="30">
        <v>21</v>
      </c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0"/>
      <c r="AO10" s="31"/>
      <c r="AP10" s="30"/>
      <c r="AQ10" s="31"/>
      <c r="AR10" s="30"/>
      <c r="AS10" s="22">
        <v>5001</v>
      </c>
      <c r="AT10" s="30">
        <v>21</v>
      </c>
    </row>
    <row r="11" spans="1:46">
      <c r="A11" s="21">
        <v>72</v>
      </c>
      <c r="B11" s="30">
        <v>21</v>
      </c>
      <c r="C11" s="21"/>
      <c r="D11" s="30">
        <v>21</v>
      </c>
      <c r="E11" s="21">
        <v>106</v>
      </c>
      <c r="F11" s="30">
        <v>21</v>
      </c>
      <c r="G11" s="21">
        <v>94</v>
      </c>
      <c r="H11" s="30">
        <v>21</v>
      </c>
      <c r="I11" s="21">
        <v>105</v>
      </c>
      <c r="J11" s="30">
        <v>21</v>
      </c>
      <c r="K11" s="21">
        <v>135</v>
      </c>
      <c r="L11" s="30">
        <v>21</v>
      </c>
      <c r="M11" s="21">
        <v>201</v>
      </c>
      <c r="N11" s="30">
        <v>21</v>
      </c>
      <c r="O11" s="22">
        <v>540</v>
      </c>
      <c r="P11" s="30">
        <v>21</v>
      </c>
      <c r="Q11" s="22">
        <v>1280</v>
      </c>
      <c r="R11" s="30">
        <v>21</v>
      </c>
      <c r="S11" s="22">
        <v>3210</v>
      </c>
      <c r="T11" s="30">
        <v>21</v>
      </c>
      <c r="U11" s="22">
        <v>7500</v>
      </c>
      <c r="V11" s="30">
        <v>21</v>
      </c>
      <c r="W11" s="22">
        <v>12000</v>
      </c>
      <c r="X11" s="30">
        <v>21</v>
      </c>
      <c r="Y11" s="22">
        <v>12100</v>
      </c>
      <c r="Z11" s="30">
        <v>21</v>
      </c>
      <c r="AA11" s="22">
        <v>17300</v>
      </c>
      <c r="AB11" s="30">
        <v>21</v>
      </c>
      <c r="AC11" s="31">
        <v>300</v>
      </c>
      <c r="AD11" s="30">
        <v>6</v>
      </c>
      <c r="AE11" s="31">
        <v>660</v>
      </c>
      <c r="AF11" s="30">
        <v>6</v>
      </c>
      <c r="AG11" s="31"/>
      <c r="AH11" s="30">
        <v>6</v>
      </c>
      <c r="AI11" s="31"/>
      <c r="AJ11" s="30">
        <v>6</v>
      </c>
      <c r="AK11" s="31">
        <v>480</v>
      </c>
      <c r="AL11" s="30">
        <v>6</v>
      </c>
      <c r="AM11" s="31">
        <v>1100</v>
      </c>
      <c r="AN11" s="30">
        <v>6</v>
      </c>
      <c r="AO11" s="31">
        <v>1100</v>
      </c>
      <c r="AP11" s="30">
        <v>6</v>
      </c>
      <c r="AQ11" s="31">
        <v>1000</v>
      </c>
      <c r="AR11" s="30">
        <v>6</v>
      </c>
      <c r="AS11" s="22">
        <v>5150</v>
      </c>
      <c r="AT11" s="30">
        <v>21</v>
      </c>
    </row>
    <row r="12" spans="1:46">
      <c r="A12" s="21"/>
      <c r="B12" s="30">
        <v>20</v>
      </c>
      <c r="C12" s="21">
        <v>83</v>
      </c>
      <c r="D12" s="30">
        <v>20</v>
      </c>
      <c r="E12" s="21">
        <v>107</v>
      </c>
      <c r="F12" s="30">
        <v>20</v>
      </c>
      <c r="G12" s="21">
        <v>95</v>
      </c>
      <c r="H12" s="30">
        <v>20</v>
      </c>
      <c r="I12" s="21">
        <v>106</v>
      </c>
      <c r="J12" s="30">
        <v>20</v>
      </c>
      <c r="K12" s="21">
        <v>136</v>
      </c>
      <c r="L12" s="30">
        <v>20</v>
      </c>
      <c r="M12" s="21">
        <v>202</v>
      </c>
      <c r="N12" s="30">
        <v>20</v>
      </c>
      <c r="O12" s="22">
        <v>541</v>
      </c>
      <c r="P12" s="30">
        <v>20</v>
      </c>
      <c r="Q12" s="22">
        <v>1281</v>
      </c>
      <c r="R12" s="30">
        <v>20</v>
      </c>
      <c r="S12" s="22">
        <v>3211</v>
      </c>
      <c r="T12" s="30">
        <v>20</v>
      </c>
      <c r="U12" s="22">
        <v>7501</v>
      </c>
      <c r="V12" s="30">
        <v>20</v>
      </c>
      <c r="W12" s="22">
        <v>12001</v>
      </c>
      <c r="X12" s="30">
        <v>20</v>
      </c>
      <c r="Y12" s="22">
        <v>12101</v>
      </c>
      <c r="Z12" s="30">
        <v>20</v>
      </c>
      <c r="AA12" s="22">
        <v>17301</v>
      </c>
      <c r="AB12" s="30">
        <v>20</v>
      </c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0"/>
      <c r="AO12" s="31"/>
      <c r="AP12" s="30"/>
      <c r="AQ12" s="31"/>
      <c r="AR12" s="30"/>
      <c r="AS12" s="22">
        <v>5151</v>
      </c>
      <c r="AT12" s="30">
        <v>20</v>
      </c>
    </row>
    <row r="13" spans="1:46">
      <c r="A13" s="21">
        <v>73</v>
      </c>
      <c r="B13" s="30">
        <v>20</v>
      </c>
      <c r="C13" s="21"/>
      <c r="D13" s="30">
        <v>20</v>
      </c>
      <c r="E13" s="21">
        <v>108</v>
      </c>
      <c r="F13" s="30">
        <v>20</v>
      </c>
      <c r="G13" s="21">
        <v>98</v>
      </c>
      <c r="H13" s="30">
        <v>20</v>
      </c>
      <c r="I13" s="21">
        <v>108</v>
      </c>
      <c r="J13" s="30">
        <v>20</v>
      </c>
      <c r="K13" s="21">
        <v>140</v>
      </c>
      <c r="L13" s="30">
        <v>20</v>
      </c>
      <c r="M13" s="21">
        <v>204</v>
      </c>
      <c r="N13" s="30">
        <v>20</v>
      </c>
      <c r="O13" s="22">
        <v>560</v>
      </c>
      <c r="P13" s="30">
        <v>20</v>
      </c>
      <c r="Q13" s="22">
        <v>1300</v>
      </c>
      <c r="R13" s="30">
        <v>20</v>
      </c>
      <c r="S13" s="22">
        <v>3240</v>
      </c>
      <c r="T13" s="30">
        <v>20</v>
      </c>
      <c r="U13" s="22">
        <v>8000</v>
      </c>
      <c r="V13" s="30">
        <v>20</v>
      </c>
      <c r="W13" s="22">
        <v>12150</v>
      </c>
      <c r="X13" s="30">
        <v>20</v>
      </c>
      <c r="Y13" s="22">
        <v>12300</v>
      </c>
      <c r="Z13" s="30">
        <v>20</v>
      </c>
      <c r="AA13" s="22">
        <v>18000</v>
      </c>
      <c r="AB13" s="30">
        <v>20</v>
      </c>
      <c r="AC13" s="31">
        <v>310</v>
      </c>
      <c r="AD13" s="30">
        <v>7</v>
      </c>
      <c r="AE13" s="31">
        <v>680</v>
      </c>
      <c r="AF13" s="30">
        <v>7</v>
      </c>
      <c r="AG13" s="31">
        <v>110</v>
      </c>
      <c r="AH13" s="30">
        <v>7</v>
      </c>
      <c r="AI13" s="31">
        <v>140</v>
      </c>
      <c r="AJ13" s="30">
        <v>7</v>
      </c>
      <c r="AK13" s="31">
        <v>500</v>
      </c>
      <c r="AL13" s="30">
        <v>7</v>
      </c>
      <c r="AM13" s="31">
        <v>1200</v>
      </c>
      <c r="AN13" s="30">
        <v>7</v>
      </c>
      <c r="AO13" s="31">
        <v>1200</v>
      </c>
      <c r="AP13" s="30">
        <v>7</v>
      </c>
      <c r="AQ13" s="31">
        <v>1100</v>
      </c>
      <c r="AR13" s="30">
        <v>7</v>
      </c>
      <c r="AS13" s="22">
        <v>5300</v>
      </c>
      <c r="AT13" s="30">
        <v>20</v>
      </c>
    </row>
    <row r="14" spans="1:46">
      <c r="A14" s="21"/>
      <c r="B14" s="30">
        <v>19</v>
      </c>
      <c r="C14" s="21">
        <v>84</v>
      </c>
      <c r="D14" s="30">
        <v>19</v>
      </c>
      <c r="E14" s="21">
        <v>109</v>
      </c>
      <c r="F14" s="30">
        <v>19</v>
      </c>
      <c r="G14" s="21">
        <v>99</v>
      </c>
      <c r="H14" s="30">
        <v>19</v>
      </c>
      <c r="I14" s="21">
        <v>109</v>
      </c>
      <c r="J14" s="30">
        <v>19</v>
      </c>
      <c r="K14" s="21">
        <v>141</v>
      </c>
      <c r="L14" s="30">
        <v>19</v>
      </c>
      <c r="M14" s="21">
        <v>205</v>
      </c>
      <c r="N14" s="30">
        <v>19</v>
      </c>
      <c r="O14" s="22">
        <v>561</v>
      </c>
      <c r="P14" s="30">
        <v>19</v>
      </c>
      <c r="Q14" s="22">
        <v>1301</v>
      </c>
      <c r="R14" s="30">
        <v>19</v>
      </c>
      <c r="S14" s="22">
        <v>3241</v>
      </c>
      <c r="T14" s="30">
        <v>19</v>
      </c>
      <c r="U14" s="22">
        <v>8001</v>
      </c>
      <c r="V14" s="30">
        <v>19</v>
      </c>
      <c r="W14" s="22">
        <v>12151</v>
      </c>
      <c r="X14" s="30">
        <v>19</v>
      </c>
      <c r="Y14" s="22">
        <v>12301</v>
      </c>
      <c r="Z14" s="30">
        <v>19</v>
      </c>
      <c r="AA14" s="22">
        <v>18001</v>
      </c>
      <c r="AB14" s="30">
        <v>19</v>
      </c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0"/>
      <c r="AO14" s="31"/>
      <c r="AP14" s="30"/>
      <c r="AQ14" s="31"/>
      <c r="AR14" s="30"/>
      <c r="AS14" s="22">
        <v>5301</v>
      </c>
      <c r="AT14" s="30">
        <v>19</v>
      </c>
    </row>
    <row r="15" spans="1:46">
      <c r="A15" s="21">
        <v>74</v>
      </c>
      <c r="B15" s="30">
        <v>19</v>
      </c>
      <c r="C15" s="21"/>
      <c r="D15" s="30">
        <v>19</v>
      </c>
      <c r="E15" s="21">
        <v>110</v>
      </c>
      <c r="F15" s="30">
        <v>19</v>
      </c>
      <c r="G15" s="21">
        <v>102</v>
      </c>
      <c r="H15" s="30">
        <v>19</v>
      </c>
      <c r="I15" s="21">
        <v>111</v>
      </c>
      <c r="J15" s="30">
        <v>19</v>
      </c>
      <c r="K15" s="21">
        <v>145</v>
      </c>
      <c r="L15" s="30">
        <v>19</v>
      </c>
      <c r="M15" s="21">
        <v>207</v>
      </c>
      <c r="N15" s="30">
        <v>19</v>
      </c>
      <c r="O15" s="22">
        <v>580</v>
      </c>
      <c r="P15" s="30">
        <v>19</v>
      </c>
      <c r="Q15" s="22">
        <v>1330</v>
      </c>
      <c r="R15" s="30">
        <v>19</v>
      </c>
      <c r="S15" s="22">
        <v>3270</v>
      </c>
      <c r="T15" s="30">
        <v>19</v>
      </c>
      <c r="U15" s="22">
        <v>8100</v>
      </c>
      <c r="V15" s="30">
        <v>19</v>
      </c>
      <c r="W15" s="22">
        <v>12300</v>
      </c>
      <c r="X15" s="30">
        <v>19</v>
      </c>
      <c r="Y15" s="22">
        <v>12550</v>
      </c>
      <c r="Z15" s="30">
        <v>19</v>
      </c>
      <c r="AA15" s="22">
        <v>18300</v>
      </c>
      <c r="AB15" s="30">
        <v>19</v>
      </c>
      <c r="AC15" s="31">
        <v>320</v>
      </c>
      <c r="AD15" s="30">
        <v>8</v>
      </c>
      <c r="AE15" s="31">
        <v>700</v>
      </c>
      <c r="AF15" s="30">
        <v>8</v>
      </c>
      <c r="AG15" s="31"/>
      <c r="AH15" s="30">
        <v>8</v>
      </c>
      <c r="AI15" s="31"/>
      <c r="AJ15" s="30">
        <v>8</v>
      </c>
      <c r="AK15" s="31">
        <v>520</v>
      </c>
      <c r="AL15" s="30">
        <v>8</v>
      </c>
      <c r="AM15" s="31">
        <v>1300</v>
      </c>
      <c r="AN15" s="30">
        <v>8</v>
      </c>
      <c r="AO15" s="31">
        <v>1300</v>
      </c>
      <c r="AP15" s="30">
        <v>8</v>
      </c>
      <c r="AQ15" s="31">
        <v>1200</v>
      </c>
      <c r="AR15" s="30">
        <v>8</v>
      </c>
      <c r="AS15" s="22">
        <v>5450</v>
      </c>
      <c r="AT15" s="30">
        <v>19</v>
      </c>
    </row>
    <row r="16" spans="1:46">
      <c r="A16" s="21"/>
      <c r="B16" s="30">
        <v>18</v>
      </c>
      <c r="C16" s="21">
        <v>85</v>
      </c>
      <c r="D16" s="30">
        <v>18</v>
      </c>
      <c r="E16" s="21">
        <v>111</v>
      </c>
      <c r="F16" s="30">
        <v>18</v>
      </c>
      <c r="G16" s="21">
        <v>103</v>
      </c>
      <c r="H16" s="30">
        <v>18</v>
      </c>
      <c r="I16" s="21">
        <v>112</v>
      </c>
      <c r="J16" s="30">
        <v>18</v>
      </c>
      <c r="K16" s="21">
        <v>146</v>
      </c>
      <c r="L16" s="30">
        <v>18</v>
      </c>
      <c r="M16" s="21">
        <v>208</v>
      </c>
      <c r="N16" s="30">
        <v>18</v>
      </c>
      <c r="O16" s="22">
        <v>581</v>
      </c>
      <c r="P16" s="30">
        <v>18</v>
      </c>
      <c r="Q16" s="22">
        <v>1331</v>
      </c>
      <c r="R16" s="30">
        <v>18</v>
      </c>
      <c r="S16" s="22">
        <v>3271</v>
      </c>
      <c r="T16" s="30">
        <v>18</v>
      </c>
      <c r="U16" s="22">
        <v>8101</v>
      </c>
      <c r="V16" s="30">
        <v>18</v>
      </c>
      <c r="W16" s="22">
        <v>12301</v>
      </c>
      <c r="X16" s="30">
        <v>18</v>
      </c>
      <c r="Y16" s="22">
        <v>12551</v>
      </c>
      <c r="Z16" s="30">
        <v>18</v>
      </c>
      <c r="AA16" s="22">
        <v>18301</v>
      </c>
      <c r="AB16" s="30">
        <v>18</v>
      </c>
      <c r="AC16" s="31"/>
      <c r="AD16" s="30"/>
      <c r="AE16" s="31"/>
      <c r="AF16" s="30"/>
      <c r="AG16" s="31"/>
      <c r="AH16" s="30"/>
      <c r="AI16" s="31"/>
      <c r="AJ16" s="30"/>
      <c r="AK16" s="31"/>
      <c r="AL16" s="30"/>
      <c r="AM16" s="31"/>
      <c r="AN16" s="30"/>
      <c r="AO16" s="31"/>
      <c r="AP16" s="30"/>
      <c r="AQ16" s="31"/>
      <c r="AR16" s="30"/>
      <c r="AS16" s="22">
        <v>5451</v>
      </c>
      <c r="AT16" s="30">
        <v>18</v>
      </c>
    </row>
    <row r="17" spans="1:46">
      <c r="A17" s="21">
        <v>75</v>
      </c>
      <c r="B17" s="30">
        <v>18</v>
      </c>
      <c r="C17" s="21">
        <v>86</v>
      </c>
      <c r="D17" s="30">
        <v>18</v>
      </c>
      <c r="E17" s="21">
        <v>112</v>
      </c>
      <c r="F17" s="30">
        <v>18</v>
      </c>
      <c r="G17" s="21">
        <v>106</v>
      </c>
      <c r="H17" s="30">
        <v>18</v>
      </c>
      <c r="I17" s="21">
        <v>114</v>
      </c>
      <c r="J17" s="30">
        <v>18</v>
      </c>
      <c r="K17" s="21">
        <v>150</v>
      </c>
      <c r="L17" s="30">
        <v>18</v>
      </c>
      <c r="M17" s="21">
        <v>210</v>
      </c>
      <c r="N17" s="30">
        <v>18</v>
      </c>
      <c r="O17" s="22">
        <v>1000</v>
      </c>
      <c r="P17" s="30">
        <v>18</v>
      </c>
      <c r="Q17" s="22">
        <v>1360</v>
      </c>
      <c r="R17" s="30">
        <v>18</v>
      </c>
      <c r="S17" s="22">
        <v>3300</v>
      </c>
      <c r="T17" s="30">
        <v>18</v>
      </c>
      <c r="U17" s="22">
        <v>8200</v>
      </c>
      <c r="V17" s="30">
        <v>18</v>
      </c>
      <c r="W17" s="22">
        <v>12450</v>
      </c>
      <c r="X17" s="30">
        <v>18</v>
      </c>
      <c r="Y17" s="22">
        <v>13200</v>
      </c>
      <c r="Z17" s="30">
        <v>18</v>
      </c>
      <c r="AA17" s="22">
        <v>19000</v>
      </c>
      <c r="AB17" s="30">
        <v>18</v>
      </c>
      <c r="AC17" s="31">
        <v>330</v>
      </c>
      <c r="AD17" s="30">
        <v>9</v>
      </c>
      <c r="AE17" s="31">
        <v>720</v>
      </c>
      <c r="AF17" s="30">
        <v>9</v>
      </c>
      <c r="AG17" s="31">
        <v>115</v>
      </c>
      <c r="AH17" s="30">
        <v>9</v>
      </c>
      <c r="AI17" s="31">
        <v>160</v>
      </c>
      <c r="AJ17" s="30">
        <v>9</v>
      </c>
      <c r="AK17" s="31">
        <v>540</v>
      </c>
      <c r="AL17" s="30">
        <v>9</v>
      </c>
      <c r="AM17" s="31">
        <v>1400</v>
      </c>
      <c r="AN17" s="30">
        <v>9</v>
      </c>
      <c r="AO17" s="31">
        <v>1400</v>
      </c>
      <c r="AP17" s="30">
        <v>9</v>
      </c>
      <c r="AQ17" s="31">
        <v>1300</v>
      </c>
      <c r="AR17" s="30">
        <v>9</v>
      </c>
      <c r="AS17" s="22">
        <v>6000</v>
      </c>
      <c r="AT17" s="30">
        <v>18</v>
      </c>
    </row>
    <row r="18" spans="1:46">
      <c r="A18" s="21"/>
      <c r="B18" s="30">
        <v>17</v>
      </c>
      <c r="C18" s="21">
        <v>87</v>
      </c>
      <c r="D18" s="30">
        <v>17</v>
      </c>
      <c r="E18" s="21">
        <v>113</v>
      </c>
      <c r="F18" s="30">
        <v>17</v>
      </c>
      <c r="G18" s="21">
        <v>107</v>
      </c>
      <c r="H18" s="30">
        <v>17</v>
      </c>
      <c r="I18" s="21">
        <v>115</v>
      </c>
      <c r="J18" s="30">
        <v>17</v>
      </c>
      <c r="K18" s="21">
        <v>151</v>
      </c>
      <c r="L18" s="30">
        <v>17</v>
      </c>
      <c r="M18" s="21">
        <v>211</v>
      </c>
      <c r="N18" s="30">
        <v>17</v>
      </c>
      <c r="O18" s="22">
        <v>1001</v>
      </c>
      <c r="P18" s="30">
        <v>17</v>
      </c>
      <c r="Q18" s="22">
        <v>1361</v>
      </c>
      <c r="R18" s="30">
        <v>17</v>
      </c>
      <c r="S18" s="22">
        <v>3301</v>
      </c>
      <c r="T18" s="30">
        <v>17</v>
      </c>
      <c r="U18" s="22">
        <v>8201</v>
      </c>
      <c r="V18" s="30">
        <v>17</v>
      </c>
      <c r="W18" s="22">
        <v>12451</v>
      </c>
      <c r="X18" s="30">
        <v>17</v>
      </c>
      <c r="Y18" s="22">
        <v>13201</v>
      </c>
      <c r="Z18" s="30">
        <v>17</v>
      </c>
      <c r="AA18" s="22">
        <v>19001</v>
      </c>
      <c r="AB18" s="30">
        <v>17</v>
      </c>
      <c r="AC18" s="31"/>
      <c r="AD18" s="30"/>
      <c r="AE18" s="31"/>
      <c r="AF18" s="30"/>
      <c r="AG18" s="31"/>
      <c r="AH18" s="30"/>
      <c r="AI18" s="31"/>
      <c r="AJ18" s="30"/>
      <c r="AK18" s="31"/>
      <c r="AL18" s="30"/>
      <c r="AM18" s="31"/>
      <c r="AN18" s="30"/>
      <c r="AO18" s="31"/>
      <c r="AP18" s="30"/>
      <c r="AQ18" s="31"/>
      <c r="AR18" s="30"/>
      <c r="AS18" s="22">
        <v>6001</v>
      </c>
      <c r="AT18" s="30">
        <v>17</v>
      </c>
    </row>
    <row r="19" spans="1:46">
      <c r="A19" s="21">
        <v>76</v>
      </c>
      <c r="B19" s="30">
        <v>17</v>
      </c>
      <c r="C19" s="21">
        <v>88</v>
      </c>
      <c r="D19" s="30">
        <v>17</v>
      </c>
      <c r="E19" s="21">
        <v>114</v>
      </c>
      <c r="F19" s="30">
        <v>17</v>
      </c>
      <c r="G19" s="21">
        <v>110</v>
      </c>
      <c r="H19" s="30">
        <v>17</v>
      </c>
      <c r="I19" s="21">
        <v>118</v>
      </c>
      <c r="J19" s="30">
        <v>17</v>
      </c>
      <c r="K19" s="21">
        <v>155</v>
      </c>
      <c r="L19" s="30">
        <v>17</v>
      </c>
      <c r="M19" s="21">
        <v>213</v>
      </c>
      <c r="N19" s="30">
        <v>17</v>
      </c>
      <c r="O19" s="22">
        <v>1030</v>
      </c>
      <c r="P19" s="30">
        <v>17</v>
      </c>
      <c r="Q19" s="22">
        <v>1390</v>
      </c>
      <c r="R19" s="30">
        <v>17</v>
      </c>
      <c r="S19" s="22">
        <v>3350</v>
      </c>
      <c r="T19" s="30">
        <v>17</v>
      </c>
      <c r="U19" s="22">
        <v>8300</v>
      </c>
      <c r="V19" s="30">
        <v>17</v>
      </c>
      <c r="W19" s="22">
        <v>13000</v>
      </c>
      <c r="X19" s="30">
        <v>17</v>
      </c>
      <c r="Y19" s="22">
        <v>13450</v>
      </c>
      <c r="Z19" s="30">
        <v>17</v>
      </c>
      <c r="AA19" s="22">
        <v>19300</v>
      </c>
      <c r="AB19" s="30">
        <v>17</v>
      </c>
      <c r="AC19" s="31">
        <v>340</v>
      </c>
      <c r="AD19" s="30">
        <v>10</v>
      </c>
      <c r="AE19" s="31">
        <v>740</v>
      </c>
      <c r="AF19" s="30">
        <v>10</v>
      </c>
      <c r="AG19" s="31"/>
      <c r="AH19" s="30">
        <v>10</v>
      </c>
      <c r="AI19" s="31"/>
      <c r="AJ19" s="30">
        <v>10</v>
      </c>
      <c r="AK19" s="31">
        <v>560</v>
      </c>
      <c r="AL19" s="30">
        <v>10</v>
      </c>
      <c r="AM19" s="31">
        <v>1500</v>
      </c>
      <c r="AN19" s="30">
        <v>10</v>
      </c>
      <c r="AO19" s="31">
        <v>1500</v>
      </c>
      <c r="AP19" s="30">
        <v>10</v>
      </c>
      <c r="AQ19" s="31">
        <v>1400</v>
      </c>
      <c r="AR19" s="30">
        <v>10</v>
      </c>
      <c r="AS19" s="22">
        <v>6150</v>
      </c>
      <c r="AT19" s="30">
        <v>17</v>
      </c>
    </row>
    <row r="20" spans="1:46">
      <c r="A20" s="21">
        <v>77</v>
      </c>
      <c r="B20" s="30">
        <v>16</v>
      </c>
      <c r="C20" s="21">
        <v>89</v>
      </c>
      <c r="D20" s="30">
        <v>16</v>
      </c>
      <c r="E20" s="21">
        <v>115</v>
      </c>
      <c r="F20" s="30">
        <v>16</v>
      </c>
      <c r="G20" s="21">
        <v>111</v>
      </c>
      <c r="H20" s="30">
        <v>16</v>
      </c>
      <c r="I20" s="21">
        <v>119</v>
      </c>
      <c r="J20" s="30">
        <v>16</v>
      </c>
      <c r="K20" s="21">
        <v>156</v>
      </c>
      <c r="L20" s="30">
        <v>16</v>
      </c>
      <c r="M20" s="21">
        <v>214</v>
      </c>
      <c r="N20" s="30">
        <v>16</v>
      </c>
      <c r="O20" s="22">
        <v>1031</v>
      </c>
      <c r="P20" s="30">
        <v>16</v>
      </c>
      <c r="Q20" s="22">
        <v>1391</v>
      </c>
      <c r="R20" s="30">
        <v>16</v>
      </c>
      <c r="S20" s="22">
        <v>3351</v>
      </c>
      <c r="T20" s="30">
        <v>16</v>
      </c>
      <c r="U20" s="22">
        <v>8301</v>
      </c>
      <c r="V20" s="30">
        <v>16</v>
      </c>
      <c r="W20" s="22">
        <v>13001</v>
      </c>
      <c r="X20" s="30">
        <v>16</v>
      </c>
      <c r="Y20" s="22">
        <v>13451</v>
      </c>
      <c r="Z20" s="30">
        <v>16</v>
      </c>
      <c r="AA20" s="22">
        <v>19301</v>
      </c>
      <c r="AB20" s="30">
        <v>16</v>
      </c>
      <c r="AC20" s="31"/>
      <c r="AD20" s="30"/>
      <c r="AE20" s="31"/>
      <c r="AF20" s="30"/>
      <c r="AG20" s="31"/>
      <c r="AH20" s="30"/>
      <c r="AI20" s="31"/>
      <c r="AJ20" s="30"/>
      <c r="AK20" s="31"/>
      <c r="AL20" s="30"/>
      <c r="AM20" s="31"/>
      <c r="AN20" s="30"/>
      <c r="AO20" s="31"/>
      <c r="AP20" s="30"/>
      <c r="AQ20" s="31"/>
      <c r="AR20" s="30"/>
      <c r="AS20" s="22">
        <v>6151</v>
      </c>
      <c r="AT20" s="30">
        <v>16</v>
      </c>
    </row>
    <row r="21" spans="1:46">
      <c r="A21" s="21">
        <v>78</v>
      </c>
      <c r="B21" s="30">
        <v>16</v>
      </c>
      <c r="C21" s="21">
        <v>91</v>
      </c>
      <c r="D21" s="30">
        <v>16</v>
      </c>
      <c r="E21" s="21">
        <v>116</v>
      </c>
      <c r="F21" s="30">
        <v>16</v>
      </c>
      <c r="G21" s="21">
        <v>114</v>
      </c>
      <c r="H21" s="30">
        <v>16</v>
      </c>
      <c r="I21" s="21">
        <v>122</v>
      </c>
      <c r="J21" s="30">
        <v>16</v>
      </c>
      <c r="K21" s="21">
        <v>160</v>
      </c>
      <c r="L21" s="30">
        <v>16</v>
      </c>
      <c r="M21" s="21">
        <v>216</v>
      </c>
      <c r="N21" s="30">
        <v>16</v>
      </c>
      <c r="O21" s="22">
        <v>1060</v>
      </c>
      <c r="P21" s="30">
        <v>16</v>
      </c>
      <c r="Q21" s="22">
        <v>1420</v>
      </c>
      <c r="R21" s="30">
        <v>16</v>
      </c>
      <c r="S21" s="22">
        <v>3400</v>
      </c>
      <c r="T21" s="30">
        <v>16</v>
      </c>
      <c r="U21" s="22">
        <v>8400</v>
      </c>
      <c r="V21" s="30">
        <v>16</v>
      </c>
      <c r="W21" s="22">
        <v>13150</v>
      </c>
      <c r="X21" s="30">
        <v>16</v>
      </c>
      <c r="Y21" s="22">
        <v>14100</v>
      </c>
      <c r="Z21" s="30">
        <v>16</v>
      </c>
      <c r="AA21" s="22">
        <v>20000</v>
      </c>
      <c r="AB21" s="30">
        <v>16</v>
      </c>
      <c r="AC21" s="31">
        <v>350</v>
      </c>
      <c r="AD21" s="30">
        <v>11</v>
      </c>
      <c r="AE21" s="31">
        <v>760</v>
      </c>
      <c r="AF21" s="30">
        <v>11</v>
      </c>
      <c r="AG21" s="31">
        <v>120</v>
      </c>
      <c r="AH21" s="30">
        <v>11</v>
      </c>
      <c r="AI21" s="31">
        <v>175</v>
      </c>
      <c r="AJ21" s="30">
        <v>11</v>
      </c>
      <c r="AK21" s="31">
        <v>580</v>
      </c>
      <c r="AL21" s="30">
        <v>11</v>
      </c>
      <c r="AM21" s="31">
        <v>1600</v>
      </c>
      <c r="AN21" s="30">
        <v>11</v>
      </c>
      <c r="AO21" s="31">
        <v>1600</v>
      </c>
      <c r="AP21" s="30">
        <v>11</v>
      </c>
      <c r="AQ21" s="31">
        <v>1500</v>
      </c>
      <c r="AR21" s="30">
        <v>11</v>
      </c>
      <c r="AS21" s="22">
        <v>6300</v>
      </c>
      <c r="AT21" s="30">
        <v>16</v>
      </c>
    </row>
    <row r="22" spans="1:46">
      <c r="A22" s="21">
        <v>79</v>
      </c>
      <c r="B22" s="30">
        <v>15</v>
      </c>
      <c r="C22" s="21">
        <v>92</v>
      </c>
      <c r="D22" s="30">
        <v>15</v>
      </c>
      <c r="E22" s="21">
        <v>117</v>
      </c>
      <c r="F22" s="30">
        <v>15</v>
      </c>
      <c r="G22" s="21">
        <v>115</v>
      </c>
      <c r="H22" s="30">
        <v>15</v>
      </c>
      <c r="I22" s="21">
        <v>123</v>
      </c>
      <c r="J22" s="30">
        <v>15</v>
      </c>
      <c r="K22" s="21">
        <v>161</v>
      </c>
      <c r="L22" s="30">
        <v>15</v>
      </c>
      <c r="M22" s="21">
        <v>217</v>
      </c>
      <c r="N22" s="30">
        <v>15</v>
      </c>
      <c r="O22" s="22">
        <v>1061</v>
      </c>
      <c r="P22" s="30">
        <v>15</v>
      </c>
      <c r="Q22" s="22">
        <v>1421</v>
      </c>
      <c r="R22" s="30">
        <v>15</v>
      </c>
      <c r="S22" s="22">
        <v>3401</v>
      </c>
      <c r="T22" s="30">
        <v>15</v>
      </c>
      <c r="U22" s="22">
        <v>8401</v>
      </c>
      <c r="V22" s="30">
        <v>15</v>
      </c>
      <c r="W22" s="22">
        <v>13151</v>
      </c>
      <c r="X22" s="30">
        <v>15</v>
      </c>
      <c r="Y22" s="22">
        <v>14101</v>
      </c>
      <c r="Z22" s="30">
        <v>15</v>
      </c>
      <c r="AA22" s="22">
        <v>20001</v>
      </c>
      <c r="AB22" s="30">
        <v>15</v>
      </c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22">
        <v>6301</v>
      </c>
      <c r="AT22" s="30">
        <v>15</v>
      </c>
    </row>
    <row r="23" spans="1:46">
      <c r="A23" s="21">
        <v>80</v>
      </c>
      <c r="B23" s="30">
        <v>15</v>
      </c>
      <c r="C23" s="21">
        <v>94</v>
      </c>
      <c r="D23" s="30">
        <v>15</v>
      </c>
      <c r="E23" s="21">
        <v>119</v>
      </c>
      <c r="F23" s="30">
        <v>15</v>
      </c>
      <c r="G23" s="21">
        <v>118</v>
      </c>
      <c r="H23" s="30">
        <v>15</v>
      </c>
      <c r="I23" s="21">
        <v>126</v>
      </c>
      <c r="J23" s="30">
        <v>15</v>
      </c>
      <c r="K23" s="21">
        <v>165</v>
      </c>
      <c r="L23" s="30">
        <v>15</v>
      </c>
      <c r="M23" s="21">
        <v>219</v>
      </c>
      <c r="N23" s="30">
        <v>15</v>
      </c>
      <c r="O23" s="22">
        <v>1090</v>
      </c>
      <c r="P23" s="30">
        <v>15</v>
      </c>
      <c r="Q23" s="22">
        <v>1450</v>
      </c>
      <c r="R23" s="30">
        <v>15</v>
      </c>
      <c r="S23" s="22">
        <v>3450</v>
      </c>
      <c r="T23" s="30">
        <v>15</v>
      </c>
      <c r="U23" s="22">
        <v>8500</v>
      </c>
      <c r="V23" s="30">
        <v>15</v>
      </c>
      <c r="W23" s="22">
        <v>13300</v>
      </c>
      <c r="X23" s="30">
        <v>15</v>
      </c>
      <c r="Y23" s="22">
        <v>14350</v>
      </c>
      <c r="Z23" s="30">
        <v>15</v>
      </c>
      <c r="AA23" s="22">
        <v>20300</v>
      </c>
      <c r="AB23" s="30">
        <v>15</v>
      </c>
      <c r="AC23" s="31">
        <v>360</v>
      </c>
      <c r="AD23" s="30">
        <v>12</v>
      </c>
      <c r="AE23" s="31">
        <v>780</v>
      </c>
      <c r="AF23" s="30">
        <v>12</v>
      </c>
      <c r="AG23" s="31"/>
      <c r="AH23" s="30">
        <v>12</v>
      </c>
      <c r="AI23" s="31"/>
      <c r="AJ23" s="30">
        <v>12</v>
      </c>
      <c r="AK23" s="31">
        <v>600</v>
      </c>
      <c r="AL23" s="30">
        <v>12</v>
      </c>
      <c r="AM23" s="31">
        <v>1700</v>
      </c>
      <c r="AN23" s="30">
        <v>12</v>
      </c>
      <c r="AO23" s="31">
        <v>1700</v>
      </c>
      <c r="AP23" s="30">
        <v>12</v>
      </c>
      <c r="AQ23" s="31">
        <v>1600</v>
      </c>
      <c r="AR23" s="30">
        <v>12</v>
      </c>
      <c r="AS23" s="22">
        <v>6450</v>
      </c>
      <c r="AT23" s="30">
        <v>15</v>
      </c>
    </row>
    <row r="24" spans="1:46">
      <c r="A24" s="21">
        <v>81</v>
      </c>
      <c r="B24" s="30">
        <v>14</v>
      </c>
      <c r="C24" s="21">
        <v>95</v>
      </c>
      <c r="D24" s="30">
        <v>14</v>
      </c>
      <c r="E24" s="21">
        <v>120</v>
      </c>
      <c r="F24" s="30">
        <v>14</v>
      </c>
      <c r="G24" s="21">
        <v>119</v>
      </c>
      <c r="H24" s="30">
        <v>14</v>
      </c>
      <c r="I24" s="21">
        <v>127</v>
      </c>
      <c r="J24" s="30">
        <v>14</v>
      </c>
      <c r="K24" s="21">
        <v>166</v>
      </c>
      <c r="L24" s="30">
        <v>14</v>
      </c>
      <c r="M24" s="21">
        <v>220</v>
      </c>
      <c r="N24" s="30">
        <v>14</v>
      </c>
      <c r="O24" s="22">
        <v>1091</v>
      </c>
      <c r="P24" s="30">
        <v>14</v>
      </c>
      <c r="Q24" s="22">
        <v>1451</v>
      </c>
      <c r="R24" s="30">
        <v>14</v>
      </c>
      <c r="S24" s="22">
        <v>3451</v>
      </c>
      <c r="T24" s="30">
        <v>14</v>
      </c>
      <c r="U24" s="22">
        <v>8501</v>
      </c>
      <c r="V24" s="30">
        <v>14</v>
      </c>
      <c r="W24" s="22">
        <v>13301</v>
      </c>
      <c r="X24" s="30">
        <v>14</v>
      </c>
      <c r="Y24" s="22">
        <v>14351</v>
      </c>
      <c r="Z24" s="30">
        <v>14</v>
      </c>
      <c r="AA24" s="22">
        <v>20301</v>
      </c>
      <c r="AB24" s="30">
        <v>14</v>
      </c>
      <c r="AC24" s="31"/>
      <c r="AD24" s="30"/>
      <c r="AE24" s="31"/>
      <c r="AF24" s="30"/>
      <c r="AG24" s="31"/>
      <c r="AH24" s="30"/>
      <c r="AI24" s="31"/>
      <c r="AJ24" s="30"/>
      <c r="AK24" s="31"/>
      <c r="AL24" s="30"/>
      <c r="AM24" s="31"/>
      <c r="AN24" s="30"/>
      <c r="AO24" s="31"/>
      <c r="AP24" s="30"/>
      <c r="AQ24" s="31"/>
      <c r="AR24" s="30"/>
      <c r="AS24" s="22">
        <v>6451</v>
      </c>
      <c r="AT24" s="30">
        <v>14</v>
      </c>
    </row>
    <row r="25" spans="1:46">
      <c r="A25" s="21">
        <v>82</v>
      </c>
      <c r="B25" s="30">
        <v>14</v>
      </c>
      <c r="C25" s="21">
        <v>97</v>
      </c>
      <c r="D25" s="30">
        <v>14</v>
      </c>
      <c r="E25" s="21">
        <v>122</v>
      </c>
      <c r="F25" s="30">
        <v>14</v>
      </c>
      <c r="G25" s="23">
        <v>122</v>
      </c>
      <c r="H25" s="30">
        <v>14</v>
      </c>
      <c r="I25" s="21">
        <v>130</v>
      </c>
      <c r="J25" s="30">
        <v>14</v>
      </c>
      <c r="K25" s="21">
        <v>170</v>
      </c>
      <c r="L25" s="30">
        <v>14</v>
      </c>
      <c r="M25" s="21">
        <v>221</v>
      </c>
      <c r="N25" s="30">
        <v>14</v>
      </c>
      <c r="O25" s="22">
        <v>1120</v>
      </c>
      <c r="P25" s="30">
        <v>14</v>
      </c>
      <c r="Q25" s="22">
        <v>1480</v>
      </c>
      <c r="R25" s="30">
        <v>14</v>
      </c>
      <c r="S25" s="22">
        <v>3500</v>
      </c>
      <c r="T25" s="30">
        <v>14</v>
      </c>
      <c r="U25" s="22">
        <v>9000</v>
      </c>
      <c r="V25" s="30">
        <v>14</v>
      </c>
      <c r="W25" s="22">
        <v>13450</v>
      </c>
      <c r="X25" s="30">
        <v>14</v>
      </c>
      <c r="Y25" s="22">
        <v>15000</v>
      </c>
      <c r="Z25" s="30">
        <v>14</v>
      </c>
      <c r="AA25" s="22">
        <v>21000</v>
      </c>
      <c r="AB25" s="30">
        <v>14</v>
      </c>
      <c r="AC25" s="31">
        <v>370</v>
      </c>
      <c r="AD25" s="30">
        <v>13</v>
      </c>
      <c r="AE25" s="31">
        <v>800</v>
      </c>
      <c r="AF25" s="30">
        <v>13</v>
      </c>
      <c r="AG25" s="31">
        <v>125</v>
      </c>
      <c r="AH25" s="30">
        <v>13</v>
      </c>
      <c r="AI25" s="31">
        <v>190</v>
      </c>
      <c r="AJ25" s="30">
        <v>13</v>
      </c>
      <c r="AK25" s="31">
        <v>625</v>
      </c>
      <c r="AL25" s="30">
        <v>13</v>
      </c>
      <c r="AM25" s="31">
        <v>1800</v>
      </c>
      <c r="AN25" s="30">
        <v>13</v>
      </c>
      <c r="AO25" s="31">
        <v>1800</v>
      </c>
      <c r="AP25" s="30">
        <v>13</v>
      </c>
      <c r="AQ25" s="31">
        <v>1700</v>
      </c>
      <c r="AR25" s="30">
        <v>13</v>
      </c>
      <c r="AS25" s="22">
        <v>7000</v>
      </c>
      <c r="AT25" s="30">
        <v>14</v>
      </c>
    </row>
    <row r="26" spans="1:46">
      <c r="A26" s="21">
        <v>83</v>
      </c>
      <c r="B26" s="30">
        <v>13</v>
      </c>
      <c r="C26" s="21">
        <v>98</v>
      </c>
      <c r="D26" s="30">
        <v>13</v>
      </c>
      <c r="E26" s="21">
        <v>123</v>
      </c>
      <c r="F26" s="30">
        <v>13</v>
      </c>
      <c r="G26" s="23">
        <v>123</v>
      </c>
      <c r="H26" s="30">
        <v>13</v>
      </c>
      <c r="I26" s="21">
        <v>131</v>
      </c>
      <c r="J26" s="30">
        <v>13</v>
      </c>
      <c r="K26" s="21">
        <v>171</v>
      </c>
      <c r="L26" s="30">
        <v>13</v>
      </c>
      <c r="M26" s="21">
        <v>222</v>
      </c>
      <c r="N26" s="30">
        <v>13</v>
      </c>
      <c r="O26" s="22">
        <v>1121</v>
      </c>
      <c r="P26" s="30">
        <v>13</v>
      </c>
      <c r="Q26" s="22">
        <v>1481</v>
      </c>
      <c r="R26" s="30">
        <v>13</v>
      </c>
      <c r="S26" s="22">
        <v>3501</v>
      </c>
      <c r="T26" s="30">
        <v>13</v>
      </c>
      <c r="U26" s="22">
        <v>9001</v>
      </c>
      <c r="V26" s="30">
        <v>13</v>
      </c>
      <c r="W26" s="22">
        <v>13451</v>
      </c>
      <c r="X26" s="30">
        <v>13</v>
      </c>
      <c r="Y26" s="22">
        <v>15001</v>
      </c>
      <c r="Z26" s="30">
        <v>13</v>
      </c>
      <c r="AA26" s="22">
        <v>21001</v>
      </c>
      <c r="AB26" s="30">
        <v>13</v>
      </c>
      <c r="AC26" s="31"/>
      <c r="AD26" s="30"/>
      <c r="AE26" s="31"/>
      <c r="AF26" s="30"/>
      <c r="AG26" s="31"/>
      <c r="AH26" s="30"/>
      <c r="AI26" s="31"/>
      <c r="AJ26" s="30"/>
      <c r="AK26" s="31"/>
      <c r="AL26" s="30"/>
      <c r="AM26" s="31"/>
      <c r="AN26" s="30"/>
      <c r="AO26" s="31"/>
      <c r="AP26" s="30"/>
      <c r="AQ26" s="31"/>
      <c r="AR26" s="30"/>
      <c r="AS26" s="22">
        <v>7001</v>
      </c>
      <c r="AT26" s="30">
        <v>13</v>
      </c>
    </row>
    <row r="27" spans="1:46">
      <c r="A27" s="21">
        <v>84</v>
      </c>
      <c r="B27" s="30">
        <v>13</v>
      </c>
      <c r="C27" s="21">
        <v>100</v>
      </c>
      <c r="D27" s="30">
        <v>13</v>
      </c>
      <c r="E27" s="21">
        <v>125</v>
      </c>
      <c r="F27" s="30">
        <v>13</v>
      </c>
      <c r="G27" s="21">
        <v>126</v>
      </c>
      <c r="H27" s="30">
        <v>13</v>
      </c>
      <c r="I27" s="21">
        <v>134</v>
      </c>
      <c r="J27" s="30">
        <v>13</v>
      </c>
      <c r="K27" s="21">
        <v>175</v>
      </c>
      <c r="L27" s="30">
        <v>13</v>
      </c>
      <c r="M27" s="21">
        <v>224</v>
      </c>
      <c r="N27" s="30">
        <v>13</v>
      </c>
      <c r="O27" s="22">
        <v>1150</v>
      </c>
      <c r="P27" s="30">
        <v>13</v>
      </c>
      <c r="Q27" s="22">
        <v>1520</v>
      </c>
      <c r="R27" s="30">
        <v>13</v>
      </c>
      <c r="S27" s="22">
        <v>3550</v>
      </c>
      <c r="T27" s="30">
        <v>13</v>
      </c>
      <c r="U27" s="22">
        <v>9100</v>
      </c>
      <c r="V27" s="30">
        <v>13</v>
      </c>
      <c r="W27" s="22">
        <v>14000</v>
      </c>
      <c r="X27" s="30">
        <v>13</v>
      </c>
      <c r="Y27" s="22">
        <v>15250</v>
      </c>
      <c r="Z27" s="30">
        <v>13</v>
      </c>
      <c r="AA27" s="22">
        <v>21300</v>
      </c>
      <c r="AB27" s="30">
        <v>13</v>
      </c>
      <c r="AC27" s="31">
        <v>380</v>
      </c>
      <c r="AD27" s="30">
        <v>14</v>
      </c>
      <c r="AE27" s="31">
        <v>820</v>
      </c>
      <c r="AF27" s="30">
        <v>14</v>
      </c>
      <c r="AG27" s="31"/>
      <c r="AH27" s="30">
        <v>14</v>
      </c>
      <c r="AI27" s="31"/>
      <c r="AJ27" s="30">
        <v>14</v>
      </c>
      <c r="AK27" s="31">
        <v>650</v>
      </c>
      <c r="AL27" s="30">
        <v>14</v>
      </c>
      <c r="AM27" s="31">
        <v>1900</v>
      </c>
      <c r="AN27" s="30">
        <v>14</v>
      </c>
      <c r="AO27" s="31">
        <v>1900</v>
      </c>
      <c r="AP27" s="30">
        <v>14</v>
      </c>
      <c r="AQ27" s="31">
        <v>1800</v>
      </c>
      <c r="AR27" s="30">
        <v>14</v>
      </c>
      <c r="AS27" s="22">
        <v>7100</v>
      </c>
      <c r="AT27" s="30">
        <v>13</v>
      </c>
    </row>
    <row r="28" spans="1:46">
      <c r="A28" s="21">
        <v>85</v>
      </c>
      <c r="B28" s="30">
        <v>12</v>
      </c>
      <c r="C28" s="21">
        <v>101</v>
      </c>
      <c r="D28" s="30">
        <v>12</v>
      </c>
      <c r="E28" s="21">
        <v>126</v>
      </c>
      <c r="F28" s="30">
        <v>12</v>
      </c>
      <c r="G28" s="21">
        <v>127</v>
      </c>
      <c r="H28" s="30">
        <v>12</v>
      </c>
      <c r="I28" s="21">
        <v>135</v>
      </c>
      <c r="J28" s="30">
        <v>12</v>
      </c>
      <c r="K28" s="21">
        <v>176</v>
      </c>
      <c r="L28" s="30">
        <v>12</v>
      </c>
      <c r="M28" s="21">
        <v>225</v>
      </c>
      <c r="N28" s="30">
        <v>12</v>
      </c>
      <c r="O28" s="22">
        <v>1151</v>
      </c>
      <c r="P28" s="30">
        <v>12</v>
      </c>
      <c r="Q28" s="22">
        <v>1521</v>
      </c>
      <c r="R28" s="30">
        <v>12</v>
      </c>
      <c r="S28" s="22">
        <v>3551</v>
      </c>
      <c r="T28" s="30">
        <v>12</v>
      </c>
      <c r="U28" s="22">
        <v>9101</v>
      </c>
      <c r="V28" s="30">
        <v>12</v>
      </c>
      <c r="W28" s="22">
        <v>14001</v>
      </c>
      <c r="X28" s="30">
        <v>12</v>
      </c>
      <c r="Y28" s="22">
        <v>15251</v>
      </c>
      <c r="Z28" s="30">
        <v>12</v>
      </c>
      <c r="AA28" s="22">
        <v>21301</v>
      </c>
      <c r="AB28" s="30">
        <v>12</v>
      </c>
      <c r="AC28" s="31"/>
      <c r="AD28" s="30"/>
      <c r="AE28" s="31"/>
      <c r="AF28" s="30"/>
      <c r="AG28" s="31"/>
      <c r="AH28" s="30"/>
      <c r="AI28" s="31"/>
      <c r="AJ28" s="30"/>
      <c r="AK28" s="31"/>
      <c r="AL28" s="30"/>
      <c r="AM28" s="31"/>
      <c r="AN28" s="30"/>
      <c r="AO28" s="31"/>
      <c r="AP28" s="30"/>
      <c r="AQ28" s="31"/>
      <c r="AR28" s="30"/>
      <c r="AS28" s="22">
        <v>7101</v>
      </c>
      <c r="AT28" s="30">
        <v>12</v>
      </c>
    </row>
    <row r="29" spans="1:46">
      <c r="A29" s="21">
        <v>86</v>
      </c>
      <c r="B29" s="30">
        <v>12</v>
      </c>
      <c r="C29" s="21">
        <v>103</v>
      </c>
      <c r="D29" s="30">
        <v>12</v>
      </c>
      <c r="E29" s="21">
        <v>128</v>
      </c>
      <c r="F29" s="30">
        <v>12</v>
      </c>
      <c r="G29" s="21">
        <v>130</v>
      </c>
      <c r="H29" s="30">
        <v>12</v>
      </c>
      <c r="I29" s="21">
        <v>138</v>
      </c>
      <c r="J29" s="30">
        <v>12</v>
      </c>
      <c r="K29" s="21">
        <v>180</v>
      </c>
      <c r="L29" s="30">
        <v>12</v>
      </c>
      <c r="M29" s="21">
        <v>227</v>
      </c>
      <c r="N29" s="30">
        <v>12</v>
      </c>
      <c r="O29" s="22">
        <v>1180</v>
      </c>
      <c r="P29" s="30">
        <v>12</v>
      </c>
      <c r="Q29" s="22">
        <v>1560</v>
      </c>
      <c r="R29" s="30">
        <v>12</v>
      </c>
      <c r="S29" s="22">
        <v>4000</v>
      </c>
      <c r="T29" s="30">
        <v>12</v>
      </c>
      <c r="U29" s="22">
        <v>9200</v>
      </c>
      <c r="V29" s="30">
        <v>12</v>
      </c>
      <c r="W29" s="22">
        <v>14150</v>
      </c>
      <c r="X29" s="30">
        <v>12</v>
      </c>
      <c r="Y29" s="22">
        <v>15500</v>
      </c>
      <c r="Z29" s="30">
        <v>12</v>
      </c>
      <c r="AA29" s="22">
        <v>22000</v>
      </c>
      <c r="AB29" s="30">
        <v>12</v>
      </c>
      <c r="AC29" s="31">
        <v>395</v>
      </c>
      <c r="AD29" s="30">
        <v>15</v>
      </c>
      <c r="AE29" s="31">
        <v>840</v>
      </c>
      <c r="AF29" s="30">
        <v>15</v>
      </c>
      <c r="AG29" s="31">
        <v>130</v>
      </c>
      <c r="AH29" s="30">
        <v>15</v>
      </c>
      <c r="AI29" s="31">
        <v>205</v>
      </c>
      <c r="AJ29" s="30">
        <v>15</v>
      </c>
      <c r="AK29" s="31">
        <v>675</v>
      </c>
      <c r="AL29" s="30">
        <v>15</v>
      </c>
      <c r="AM29" s="31">
        <v>2000</v>
      </c>
      <c r="AN29" s="30">
        <v>15</v>
      </c>
      <c r="AO29" s="31">
        <v>2000</v>
      </c>
      <c r="AP29" s="30">
        <v>15</v>
      </c>
      <c r="AQ29" s="31">
        <v>1900</v>
      </c>
      <c r="AR29" s="30">
        <v>15</v>
      </c>
      <c r="AS29" s="22">
        <v>7200</v>
      </c>
      <c r="AT29" s="30">
        <v>12</v>
      </c>
    </row>
    <row r="30" spans="1:46">
      <c r="A30" s="21">
        <v>87</v>
      </c>
      <c r="B30" s="30">
        <v>11</v>
      </c>
      <c r="C30" s="21">
        <v>104</v>
      </c>
      <c r="D30" s="30">
        <v>11</v>
      </c>
      <c r="E30" s="21">
        <v>129</v>
      </c>
      <c r="F30" s="30">
        <v>11</v>
      </c>
      <c r="G30" s="21">
        <v>131</v>
      </c>
      <c r="H30" s="30">
        <v>11</v>
      </c>
      <c r="I30" s="21">
        <v>139</v>
      </c>
      <c r="J30" s="30">
        <v>11</v>
      </c>
      <c r="K30" s="21">
        <v>181</v>
      </c>
      <c r="L30" s="30">
        <v>11</v>
      </c>
      <c r="M30" s="21">
        <v>228</v>
      </c>
      <c r="N30" s="30">
        <v>11</v>
      </c>
      <c r="O30" s="22">
        <v>1181</v>
      </c>
      <c r="P30" s="30">
        <v>11</v>
      </c>
      <c r="Q30" s="22">
        <v>1561</v>
      </c>
      <c r="R30" s="30">
        <v>11</v>
      </c>
      <c r="S30" s="22">
        <v>4001</v>
      </c>
      <c r="T30" s="30">
        <v>11</v>
      </c>
      <c r="U30" s="22">
        <v>9201</v>
      </c>
      <c r="V30" s="30">
        <v>11</v>
      </c>
      <c r="W30" s="22">
        <v>14151</v>
      </c>
      <c r="X30" s="30">
        <v>11</v>
      </c>
      <c r="Y30" s="22">
        <v>15501</v>
      </c>
      <c r="Z30" s="30">
        <v>11</v>
      </c>
      <c r="AA30" s="22">
        <v>22001</v>
      </c>
      <c r="AB30" s="30">
        <v>11</v>
      </c>
      <c r="AC30" s="31"/>
      <c r="AD30" s="30"/>
      <c r="AE30" s="31"/>
      <c r="AF30" s="30"/>
      <c r="AG30" s="31"/>
      <c r="AH30" s="30"/>
      <c r="AI30" s="31"/>
      <c r="AJ30" s="30"/>
      <c r="AK30" s="31"/>
      <c r="AL30" s="30"/>
      <c r="AM30" s="31"/>
      <c r="AN30" s="30"/>
      <c r="AO30" s="31"/>
      <c r="AP30" s="30"/>
      <c r="AQ30" s="31"/>
      <c r="AR30" s="30"/>
      <c r="AS30" s="22">
        <v>7201</v>
      </c>
      <c r="AT30" s="30">
        <v>11</v>
      </c>
    </row>
    <row r="31" spans="1:46">
      <c r="A31" s="21">
        <v>89</v>
      </c>
      <c r="B31" s="30">
        <v>11</v>
      </c>
      <c r="C31" s="21">
        <v>106</v>
      </c>
      <c r="D31" s="30">
        <v>11</v>
      </c>
      <c r="E31" s="21">
        <v>131</v>
      </c>
      <c r="F31" s="30">
        <v>11</v>
      </c>
      <c r="G31" s="21">
        <v>134</v>
      </c>
      <c r="H31" s="30">
        <v>11</v>
      </c>
      <c r="I31" s="21">
        <v>142</v>
      </c>
      <c r="J31" s="30">
        <v>11</v>
      </c>
      <c r="K31" s="21">
        <v>185</v>
      </c>
      <c r="L31" s="30">
        <v>11</v>
      </c>
      <c r="M31" s="21">
        <v>230</v>
      </c>
      <c r="N31" s="30">
        <v>11</v>
      </c>
      <c r="O31" s="22">
        <v>1220</v>
      </c>
      <c r="P31" s="30">
        <v>11</v>
      </c>
      <c r="Q31" s="22">
        <v>2000</v>
      </c>
      <c r="R31" s="30">
        <v>11</v>
      </c>
      <c r="S31" s="22">
        <v>4050</v>
      </c>
      <c r="T31" s="30">
        <v>11</v>
      </c>
      <c r="U31" s="22">
        <v>9300</v>
      </c>
      <c r="V31" s="30">
        <v>11</v>
      </c>
      <c r="W31" s="22">
        <v>14300</v>
      </c>
      <c r="X31" s="30">
        <v>11</v>
      </c>
      <c r="Y31" s="22">
        <v>16150</v>
      </c>
      <c r="Z31" s="30">
        <v>11</v>
      </c>
      <c r="AA31" s="22">
        <v>22300</v>
      </c>
      <c r="AB31" s="30">
        <v>11</v>
      </c>
      <c r="AC31" s="31">
        <v>410</v>
      </c>
      <c r="AD31" s="30">
        <v>16</v>
      </c>
      <c r="AE31" s="31">
        <v>860</v>
      </c>
      <c r="AF31" s="30">
        <v>16</v>
      </c>
      <c r="AG31" s="31"/>
      <c r="AH31" s="30">
        <v>16</v>
      </c>
      <c r="AI31" s="31"/>
      <c r="AJ31" s="30">
        <v>16</v>
      </c>
      <c r="AK31" s="31">
        <v>700</v>
      </c>
      <c r="AL31" s="30">
        <v>16</v>
      </c>
      <c r="AM31" s="31">
        <v>2100</v>
      </c>
      <c r="AN31" s="30">
        <v>16</v>
      </c>
      <c r="AO31" s="31">
        <v>2200</v>
      </c>
      <c r="AP31" s="30">
        <v>16</v>
      </c>
      <c r="AQ31" s="31">
        <v>2000</v>
      </c>
      <c r="AR31" s="30">
        <v>16</v>
      </c>
      <c r="AS31" s="22">
        <v>7300</v>
      </c>
      <c r="AT31" s="30">
        <v>11</v>
      </c>
    </row>
    <row r="32" spans="1:46">
      <c r="A32" s="21">
        <v>90</v>
      </c>
      <c r="B32" s="30">
        <v>10</v>
      </c>
      <c r="C32" s="21">
        <v>107</v>
      </c>
      <c r="D32" s="30">
        <v>10</v>
      </c>
      <c r="E32" s="21">
        <v>132</v>
      </c>
      <c r="F32" s="30">
        <v>10</v>
      </c>
      <c r="G32" s="21">
        <v>135</v>
      </c>
      <c r="H32" s="30">
        <v>10</v>
      </c>
      <c r="I32" s="21">
        <v>143</v>
      </c>
      <c r="J32" s="30">
        <v>10</v>
      </c>
      <c r="K32" s="21">
        <v>186</v>
      </c>
      <c r="L32" s="30">
        <v>10</v>
      </c>
      <c r="M32" s="21">
        <v>231</v>
      </c>
      <c r="N32" s="30">
        <v>10</v>
      </c>
      <c r="O32" s="22">
        <v>1221</v>
      </c>
      <c r="P32" s="30">
        <v>10</v>
      </c>
      <c r="Q32" s="22">
        <v>2001</v>
      </c>
      <c r="R32" s="30">
        <v>10</v>
      </c>
      <c r="S32" s="22">
        <v>4051</v>
      </c>
      <c r="T32" s="30">
        <v>10</v>
      </c>
      <c r="U32" s="22">
        <v>9301</v>
      </c>
      <c r="V32" s="30">
        <v>10</v>
      </c>
      <c r="W32" s="22">
        <v>14301</v>
      </c>
      <c r="X32" s="30">
        <v>10</v>
      </c>
      <c r="Y32" s="22">
        <v>16151</v>
      </c>
      <c r="Z32" s="30">
        <v>10</v>
      </c>
      <c r="AA32" s="22">
        <v>22301</v>
      </c>
      <c r="AB32" s="30">
        <v>10</v>
      </c>
      <c r="AC32" s="31"/>
      <c r="AD32" s="30"/>
      <c r="AE32" s="31"/>
      <c r="AF32" s="30"/>
      <c r="AG32" s="31"/>
      <c r="AH32" s="30"/>
      <c r="AI32" s="31"/>
      <c r="AJ32" s="30"/>
      <c r="AK32" s="31"/>
      <c r="AL32" s="30"/>
      <c r="AM32" s="31"/>
      <c r="AN32" s="30"/>
      <c r="AO32" s="31"/>
      <c r="AP32" s="30"/>
      <c r="AQ32" s="31"/>
      <c r="AR32" s="30"/>
      <c r="AS32" s="22">
        <v>7301</v>
      </c>
      <c r="AT32" s="30">
        <v>10</v>
      </c>
    </row>
    <row r="33" spans="1:46">
      <c r="A33" s="21">
        <v>92</v>
      </c>
      <c r="B33" s="30">
        <v>10</v>
      </c>
      <c r="C33" s="21">
        <v>110</v>
      </c>
      <c r="D33" s="30">
        <v>10</v>
      </c>
      <c r="E33" s="21">
        <v>134</v>
      </c>
      <c r="F33" s="30">
        <v>10</v>
      </c>
      <c r="G33" s="21">
        <v>138</v>
      </c>
      <c r="H33" s="30">
        <v>10</v>
      </c>
      <c r="I33" s="21">
        <v>146</v>
      </c>
      <c r="J33" s="30">
        <v>10</v>
      </c>
      <c r="K33" s="21">
        <v>190</v>
      </c>
      <c r="L33" s="30">
        <v>10</v>
      </c>
      <c r="M33" s="21">
        <v>233</v>
      </c>
      <c r="N33" s="30">
        <v>10</v>
      </c>
      <c r="O33" s="22">
        <v>1260</v>
      </c>
      <c r="P33" s="30">
        <v>10</v>
      </c>
      <c r="Q33" s="22">
        <v>2040</v>
      </c>
      <c r="R33" s="30">
        <v>10</v>
      </c>
      <c r="S33" s="22">
        <v>4100</v>
      </c>
      <c r="T33" s="30">
        <v>10</v>
      </c>
      <c r="U33" s="22">
        <v>9400</v>
      </c>
      <c r="V33" s="30">
        <v>10</v>
      </c>
      <c r="W33" s="22">
        <v>14450</v>
      </c>
      <c r="X33" s="30">
        <v>10</v>
      </c>
      <c r="Y33" s="22">
        <v>16400</v>
      </c>
      <c r="Z33" s="30">
        <v>10</v>
      </c>
      <c r="AA33" s="22">
        <v>23000</v>
      </c>
      <c r="AB33" s="30">
        <v>10</v>
      </c>
      <c r="AC33" s="31">
        <v>425</v>
      </c>
      <c r="AD33" s="30">
        <v>17</v>
      </c>
      <c r="AE33" s="31">
        <v>880</v>
      </c>
      <c r="AF33" s="30">
        <v>17</v>
      </c>
      <c r="AG33" s="31">
        <v>134</v>
      </c>
      <c r="AH33" s="30">
        <v>17</v>
      </c>
      <c r="AI33" s="31">
        <v>220</v>
      </c>
      <c r="AJ33" s="30">
        <v>17</v>
      </c>
      <c r="AK33" s="31">
        <v>725</v>
      </c>
      <c r="AL33" s="30">
        <v>17</v>
      </c>
      <c r="AM33" s="31">
        <v>2200</v>
      </c>
      <c r="AN33" s="30">
        <v>17</v>
      </c>
      <c r="AO33" s="31">
        <v>2400</v>
      </c>
      <c r="AP33" s="30">
        <v>17</v>
      </c>
      <c r="AQ33" s="31">
        <v>2100</v>
      </c>
      <c r="AR33" s="30">
        <v>17</v>
      </c>
      <c r="AS33" s="22">
        <v>7400</v>
      </c>
      <c r="AT33" s="30">
        <v>10</v>
      </c>
    </row>
    <row r="34" spans="1:46">
      <c r="A34" s="21">
        <v>93</v>
      </c>
      <c r="B34" s="30">
        <v>9</v>
      </c>
      <c r="C34" s="21">
        <v>111</v>
      </c>
      <c r="D34" s="30">
        <v>9</v>
      </c>
      <c r="E34" s="21">
        <v>135</v>
      </c>
      <c r="F34" s="30">
        <v>9</v>
      </c>
      <c r="G34" s="21">
        <v>139</v>
      </c>
      <c r="H34" s="30">
        <v>9</v>
      </c>
      <c r="I34" s="21">
        <v>147</v>
      </c>
      <c r="J34" s="30">
        <v>9</v>
      </c>
      <c r="K34" s="21">
        <v>191</v>
      </c>
      <c r="L34" s="30">
        <v>9</v>
      </c>
      <c r="M34" s="21">
        <v>234</v>
      </c>
      <c r="N34" s="30">
        <v>9</v>
      </c>
      <c r="O34" s="22">
        <v>1261</v>
      </c>
      <c r="P34" s="30">
        <v>9</v>
      </c>
      <c r="Q34" s="22">
        <v>2041</v>
      </c>
      <c r="R34" s="30">
        <v>9</v>
      </c>
      <c r="S34" s="22">
        <v>4101</v>
      </c>
      <c r="T34" s="30">
        <v>9</v>
      </c>
      <c r="U34" s="22">
        <v>9401</v>
      </c>
      <c r="V34" s="30">
        <v>9</v>
      </c>
      <c r="W34" s="22">
        <v>14451</v>
      </c>
      <c r="X34" s="30">
        <v>9</v>
      </c>
      <c r="Y34" s="22">
        <v>16401</v>
      </c>
      <c r="Z34" s="30">
        <v>9</v>
      </c>
      <c r="AA34" s="22">
        <v>23001</v>
      </c>
      <c r="AB34" s="30">
        <v>9</v>
      </c>
      <c r="AC34" s="31"/>
      <c r="AD34" s="30"/>
      <c r="AE34" s="31"/>
      <c r="AF34" s="30"/>
      <c r="AG34" s="31"/>
      <c r="AH34" s="30"/>
      <c r="AI34" s="31"/>
      <c r="AJ34" s="30"/>
      <c r="AK34" s="31"/>
      <c r="AL34" s="30"/>
      <c r="AM34" s="31"/>
      <c r="AN34" s="30"/>
      <c r="AO34" s="31"/>
      <c r="AP34" s="30"/>
      <c r="AQ34" s="31"/>
      <c r="AR34" s="30"/>
      <c r="AS34" s="22">
        <v>7401</v>
      </c>
      <c r="AT34" s="30">
        <v>9</v>
      </c>
    </row>
    <row r="35" spans="1:46">
      <c r="A35" s="21">
        <v>95</v>
      </c>
      <c r="B35" s="30">
        <v>9</v>
      </c>
      <c r="C35" s="21">
        <v>114</v>
      </c>
      <c r="D35" s="30">
        <v>9</v>
      </c>
      <c r="E35" s="21">
        <v>138</v>
      </c>
      <c r="F35" s="30">
        <v>9</v>
      </c>
      <c r="G35" s="21">
        <v>142</v>
      </c>
      <c r="H35" s="30">
        <v>9</v>
      </c>
      <c r="I35" s="21">
        <v>150</v>
      </c>
      <c r="J35" s="30">
        <v>9</v>
      </c>
      <c r="K35" s="21">
        <v>195</v>
      </c>
      <c r="L35" s="30">
        <v>9</v>
      </c>
      <c r="M35" s="21">
        <v>236</v>
      </c>
      <c r="N35" s="30">
        <v>9</v>
      </c>
      <c r="O35" s="22">
        <v>1300</v>
      </c>
      <c r="P35" s="30">
        <v>9</v>
      </c>
      <c r="Q35" s="22">
        <v>2080</v>
      </c>
      <c r="R35" s="30">
        <v>9</v>
      </c>
      <c r="S35" s="22">
        <v>4150</v>
      </c>
      <c r="T35" s="30">
        <v>9</v>
      </c>
      <c r="U35" s="22">
        <v>9500</v>
      </c>
      <c r="V35" s="30">
        <v>9</v>
      </c>
      <c r="W35" s="22">
        <v>15000</v>
      </c>
      <c r="X35" s="30">
        <v>9</v>
      </c>
      <c r="Y35" s="22">
        <v>17050</v>
      </c>
      <c r="Z35" s="30">
        <v>9</v>
      </c>
      <c r="AA35" s="22">
        <v>23300</v>
      </c>
      <c r="AB35" s="30">
        <v>9</v>
      </c>
      <c r="AC35" s="31">
        <v>440</v>
      </c>
      <c r="AD35" s="30">
        <v>18</v>
      </c>
      <c r="AE35" s="31">
        <v>900</v>
      </c>
      <c r="AF35" s="30">
        <v>18</v>
      </c>
      <c r="AG35" s="31">
        <v>138</v>
      </c>
      <c r="AH35" s="30">
        <v>18</v>
      </c>
      <c r="AI35" s="31">
        <v>230</v>
      </c>
      <c r="AJ35" s="30">
        <v>18</v>
      </c>
      <c r="AK35" s="31">
        <v>750</v>
      </c>
      <c r="AL35" s="30">
        <v>18</v>
      </c>
      <c r="AM35" s="31">
        <v>2300</v>
      </c>
      <c r="AN35" s="30">
        <v>18</v>
      </c>
      <c r="AO35" s="31">
        <v>2600</v>
      </c>
      <c r="AP35" s="30">
        <v>18</v>
      </c>
      <c r="AQ35" s="31">
        <v>2300</v>
      </c>
      <c r="AR35" s="30">
        <v>18</v>
      </c>
      <c r="AS35" s="22">
        <v>7500</v>
      </c>
      <c r="AT35" s="30">
        <v>9</v>
      </c>
    </row>
    <row r="36" spans="1:46">
      <c r="A36" s="21">
        <v>96</v>
      </c>
      <c r="B36" s="30">
        <v>8</v>
      </c>
      <c r="C36" s="21">
        <v>115</v>
      </c>
      <c r="D36" s="30">
        <v>8</v>
      </c>
      <c r="E36" s="21">
        <v>139</v>
      </c>
      <c r="F36" s="30">
        <v>8</v>
      </c>
      <c r="G36" s="21">
        <v>143</v>
      </c>
      <c r="H36" s="30">
        <v>8</v>
      </c>
      <c r="I36" s="21">
        <v>151</v>
      </c>
      <c r="J36" s="30">
        <v>8</v>
      </c>
      <c r="K36" s="21">
        <v>196</v>
      </c>
      <c r="L36" s="30">
        <v>8</v>
      </c>
      <c r="M36" s="21">
        <v>237</v>
      </c>
      <c r="N36" s="30">
        <v>8</v>
      </c>
      <c r="O36" s="22">
        <v>1301</v>
      </c>
      <c r="P36" s="30">
        <v>8</v>
      </c>
      <c r="Q36" s="22">
        <v>2081</v>
      </c>
      <c r="R36" s="30">
        <v>8</v>
      </c>
      <c r="S36" s="22">
        <v>4151</v>
      </c>
      <c r="T36" s="30">
        <v>8</v>
      </c>
      <c r="U36" s="22">
        <v>9501</v>
      </c>
      <c r="V36" s="30">
        <v>8</v>
      </c>
      <c r="W36" s="22">
        <v>15001</v>
      </c>
      <c r="X36" s="30">
        <v>8</v>
      </c>
      <c r="Y36" s="22">
        <v>17051</v>
      </c>
      <c r="Z36" s="30">
        <v>8</v>
      </c>
      <c r="AA36" s="22">
        <v>23301</v>
      </c>
      <c r="AB36" s="30">
        <v>8</v>
      </c>
      <c r="AC36" s="31"/>
      <c r="AD36" s="30"/>
      <c r="AE36" s="31"/>
      <c r="AF36" s="30"/>
      <c r="AG36" s="31"/>
      <c r="AH36" s="30"/>
      <c r="AI36" s="31"/>
      <c r="AJ36" s="30"/>
      <c r="AK36" s="31"/>
      <c r="AL36" s="30"/>
      <c r="AM36" s="31"/>
      <c r="AN36" s="30"/>
      <c r="AO36" s="31"/>
      <c r="AP36" s="30"/>
      <c r="AQ36" s="31"/>
      <c r="AR36" s="30"/>
      <c r="AS36" s="22">
        <v>7501</v>
      </c>
      <c r="AT36" s="30">
        <v>8</v>
      </c>
    </row>
    <row r="37" spans="1:46">
      <c r="A37" s="21">
        <v>98</v>
      </c>
      <c r="B37" s="30">
        <v>8</v>
      </c>
      <c r="C37" s="21">
        <v>118</v>
      </c>
      <c r="D37" s="30">
        <v>8</v>
      </c>
      <c r="E37" s="21">
        <v>142</v>
      </c>
      <c r="F37" s="30">
        <v>8</v>
      </c>
      <c r="G37" s="21">
        <v>146</v>
      </c>
      <c r="H37" s="30">
        <v>8</v>
      </c>
      <c r="I37" s="21">
        <v>155</v>
      </c>
      <c r="J37" s="30">
        <v>8</v>
      </c>
      <c r="K37" s="21">
        <v>200</v>
      </c>
      <c r="L37" s="30">
        <v>8</v>
      </c>
      <c r="M37" s="21">
        <v>239</v>
      </c>
      <c r="N37" s="30">
        <v>8</v>
      </c>
      <c r="O37" s="22">
        <v>1340</v>
      </c>
      <c r="P37" s="30">
        <v>8</v>
      </c>
      <c r="Q37" s="22">
        <v>2120</v>
      </c>
      <c r="R37" s="30">
        <v>8</v>
      </c>
      <c r="S37" s="22">
        <v>4200</v>
      </c>
      <c r="T37" s="30">
        <v>8</v>
      </c>
      <c r="U37" s="22">
        <v>10000</v>
      </c>
      <c r="V37" s="30">
        <v>8</v>
      </c>
      <c r="W37" s="22">
        <v>15150</v>
      </c>
      <c r="X37" s="30">
        <v>8</v>
      </c>
      <c r="Y37" s="22">
        <v>17300</v>
      </c>
      <c r="Z37" s="30">
        <v>8</v>
      </c>
      <c r="AA37" s="22">
        <v>24000</v>
      </c>
      <c r="AB37" s="30">
        <v>8</v>
      </c>
      <c r="AC37" s="31">
        <v>455</v>
      </c>
      <c r="AD37" s="30">
        <v>19</v>
      </c>
      <c r="AE37" s="31">
        <v>925</v>
      </c>
      <c r="AF37" s="30">
        <v>19</v>
      </c>
      <c r="AG37" s="31">
        <v>142</v>
      </c>
      <c r="AH37" s="30">
        <v>19</v>
      </c>
      <c r="AI37" s="31">
        <v>240</v>
      </c>
      <c r="AJ37" s="30">
        <v>19</v>
      </c>
      <c r="AK37" s="31">
        <v>775</v>
      </c>
      <c r="AL37" s="30">
        <v>19</v>
      </c>
      <c r="AM37" s="31">
        <v>2400</v>
      </c>
      <c r="AN37" s="30">
        <v>19</v>
      </c>
      <c r="AO37" s="31">
        <v>2800</v>
      </c>
      <c r="AP37" s="30">
        <v>19</v>
      </c>
      <c r="AQ37" s="31">
        <v>2500</v>
      </c>
      <c r="AR37" s="30">
        <v>19</v>
      </c>
      <c r="AS37" s="22">
        <v>8000</v>
      </c>
      <c r="AT37" s="30">
        <v>8</v>
      </c>
    </row>
    <row r="38" spans="1:46">
      <c r="A38" s="21">
        <v>99</v>
      </c>
      <c r="B38" s="30">
        <v>7</v>
      </c>
      <c r="C38" s="21">
        <v>119</v>
      </c>
      <c r="D38" s="30">
        <v>7</v>
      </c>
      <c r="E38" s="21">
        <v>143</v>
      </c>
      <c r="F38" s="30">
        <v>7</v>
      </c>
      <c r="G38" s="21">
        <v>147</v>
      </c>
      <c r="H38" s="30">
        <v>7</v>
      </c>
      <c r="I38" s="21">
        <v>156</v>
      </c>
      <c r="J38" s="30">
        <v>7</v>
      </c>
      <c r="K38" s="21">
        <v>201</v>
      </c>
      <c r="L38" s="30">
        <v>7</v>
      </c>
      <c r="M38" s="21">
        <v>240</v>
      </c>
      <c r="N38" s="30">
        <v>7</v>
      </c>
      <c r="O38" s="22">
        <v>1341</v>
      </c>
      <c r="P38" s="30">
        <v>7</v>
      </c>
      <c r="Q38" s="22">
        <v>2121</v>
      </c>
      <c r="R38" s="30">
        <v>7</v>
      </c>
      <c r="S38" s="22">
        <v>4201</v>
      </c>
      <c r="T38" s="30">
        <v>7</v>
      </c>
      <c r="U38" s="22">
        <v>10001</v>
      </c>
      <c r="V38" s="30">
        <v>7</v>
      </c>
      <c r="W38" s="22">
        <v>15151</v>
      </c>
      <c r="X38" s="30">
        <v>7</v>
      </c>
      <c r="Y38" s="22">
        <v>17301</v>
      </c>
      <c r="Z38" s="30">
        <v>7</v>
      </c>
      <c r="AA38" s="22">
        <v>24001</v>
      </c>
      <c r="AB38" s="30">
        <v>7</v>
      </c>
      <c r="AC38" s="31"/>
      <c r="AD38" s="30"/>
      <c r="AE38" s="31"/>
      <c r="AF38" s="30"/>
      <c r="AG38" s="31"/>
      <c r="AH38" s="30"/>
      <c r="AI38" s="31"/>
      <c r="AJ38" s="30"/>
      <c r="AK38" s="31"/>
      <c r="AL38" s="30"/>
      <c r="AM38" s="31"/>
      <c r="AN38" s="30"/>
      <c r="AO38" s="31"/>
      <c r="AP38" s="30"/>
      <c r="AQ38" s="31"/>
      <c r="AR38" s="30"/>
      <c r="AS38" s="22">
        <v>8001</v>
      </c>
      <c r="AT38" s="30">
        <v>7</v>
      </c>
    </row>
    <row r="39" spans="1:46">
      <c r="A39" s="21">
        <v>102</v>
      </c>
      <c r="B39" s="30">
        <v>7</v>
      </c>
      <c r="C39" s="21">
        <v>122</v>
      </c>
      <c r="D39" s="30">
        <v>7</v>
      </c>
      <c r="E39" s="21">
        <v>146</v>
      </c>
      <c r="F39" s="30">
        <v>7</v>
      </c>
      <c r="G39" s="21">
        <v>150</v>
      </c>
      <c r="H39" s="30">
        <v>7</v>
      </c>
      <c r="I39" s="21">
        <v>160</v>
      </c>
      <c r="J39" s="30">
        <v>7</v>
      </c>
      <c r="K39" s="21">
        <v>205</v>
      </c>
      <c r="L39" s="30">
        <v>7</v>
      </c>
      <c r="M39" s="21">
        <v>242</v>
      </c>
      <c r="N39" s="30">
        <v>7</v>
      </c>
      <c r="O39" s="22">
        <v>1380</v>
      </c>
      <c r="P39" s="30">
        <v>7</v>
      </c>
      <c r="Q39" s="22">
        <v>2160</v>
      </c>
      <c r="R39" s="30">
        <v>7</v>
      </c>
      <c r="S39" s="22">
        <v>4250</v>
      </c>
      <c r="T39" s="30">
        <v>7</v>
      </c>
      <c r="U39" s="22">
        <v>10100</v>
      </c>
      <c r="V39" s="30">
        <v>7</v>
      </c>
      <c r="W39" s="22">
        <v>15300</v>
      </c>
      <c r="X39" s="30">
        <v>7</v>
      </c>
      <c r="Y39" s="22">
        <v>18000</v>
      </c>
      <c r="Z39" s="30">
        <v>7</v>
      </c>
      <c r="AA39" s="22">
        <v>24300</v>
      </c>
      <c r="AB39" s="30">
        <v>7</v>
      </c>
      <c r="AC39" s="31">
        <v>470</v>
      </c>
      <c r="AD39" s="30">
        <v>20</v>
      </c>
      <c r="AE39" s="31">
        <v>950</v>
      </c>
      <c r="AF39" s="30">
        <v>20</v>
      </c>
      <c r="AG39" s="31">
        <v>146</v>
      </c>
      <c r="AH39" s="30">
        <v>20</v>
      </c>
      <c r="AI39" s="31">
        <v>250</v>
      </c>
      <c r="AJ39" s="30">
        <v>20</v>
      </c>
      <c r="AK39" s="31">
        <v>820</v>
      </c>
      <c r="AL39" s="30">
        <v>20</v>
      </c>
      <c r="AM39" s="31">
        <v>2500</v>
      </c>
      <c r="AN39" s="30">
        <v>20</v>
      </c>
      <c r="AO39" s="31">
        <v>3000</v>
      </c>
      <c r="AP39" s="30">
        <v>20</v>
      </c>
      <c r="AQ39" s="31">
        <v>2700</v>
      </c>
      <c r="AR39" s="30">
        <v>20</v>
      </c>
      <c r="AS39" s="22">
        <v>8100</v>
      </c>
      <c r="AT39" s="30">
        <v>7</v>
      </c>
    </row>
    <row r="40" spans="1:46">
      <c r="A40" s="21">
        <v>103</v>
      </c>
      <c r="B40" s="30">
        <v>6</v>
      </c>
      <c r="C40" s="21">
        <v>123</v>
      </c>
      <c r="D40" s="30">
        <v>6</v>
      </c>
      <c r="E40" s="21">
        <v>147</v>
      </c>
      <c r="F40" s="30">
        <v>6</v>
      </c>
      <c r="G40" s="21">
        <v>151</v>
      </c>
      <c r="H40" s="30">
        <v>6</v>
      </c>
      <c r="I40" s="21">
        <v>161</v>
      </c>
      <c r="J40" s="30">
        <v>6</v>
      </c>
      <c r="K40" s="21">
        <v>206</v>
      </c>
      <c r="L40" s="30">
        <v>6</v>
      </c>
      <c r="M40" s="21">
        <v>243</v>
      </c>
      <c r="N40" s="30">
        <v>6</v>
      </c>
      <c r="O40" s="22">
        <v>1381</v>
      </c>
      <c r="P40" s="30">
        <v>6</v>
      </c>
      <c r="Q40" s="22">
        <v>2161</v>
      </c>
      <c r="R40" s="30">
        <v>6</v>
      </c>
      <c r="S40" s="22">
        <v>4251</v>
      </c>
      <c r="T40" s="30">
        <v>6</v>
      </c>
      <c r="U40" s="22">
        <v>10101</v>
      </c>
      <c r="V40" s="30">
        <v>6</v>
      </c>
      <c r="W40" s="22">
        <v>15301</v>
      </c>
      <c r="X40" s="30">
        <v>6</v>
      </c>
      <c r="Y40" s="22">
        <v>18001</v>
      </c>
      <c r="Z40" s="30">
        <v>6</v>
      </c>
      <c r="AA40" s="22">
        <v>24301</v>
      </c>
      <c r="AB40" s="30">
        <v>6</v>
      </c>
      <c r="AC40" s="31"/>
      <c r="AD40" s="30"/>
      <c r="AE40" s="31"/>
      <c r="AF40" s="30"/>
      <c r="AG40" s="31"/>
      <c r="AH40" s="30"/>
      <c r="AI40" s="31"/>
      <c r="AJ40" s="30"/>
      <c r="AK40" s="31"/>
      <c r="AL40" s="30"/>
      <c r="AM40" s="31"/>
      <c r="AN40" s="30"/>
      <c r="AO40" s="31"/>
      <c r="AP40" s="30"/>
      <c r="AQ40" s="31"/>
      <c r="AR40" s="30"/>
      <c r="AS40" s="22">
        <v>8101</v>
      </c>
      <c r="AT40" s="30">
        <v>6</v>
      </c>
    </row>
    <row r="41" spans="1:46">
      <c r="A41" s="21">
        <v>106</v>
      </c>
      <c r="B41" s="30">
        <v>6</v>
      </c>
      <c r="C41" s="21">
        <v>126</v>
      </c>
      <c r="D41" s="30">
        <v>6</v>
      </c>
      <c r="E41" s="21">
        <v>150</v>
      </c>
      <c r="F41" s="30">
        <v>6</v>
      </c>
      <c r="G41" s="21">
        <v>155</v>
      </c>
      <c r="H41" s="30">
        <v>6</v>
      </c>
      <c r="I41" s="21">
        <v>165</v>
      </c>
      <c r="J41" s="30">
        <v>6</v>
      </c>
      <c r="K41" s="21">
        <v>210</v>
      </c>
      <c r="L41" s="30">
        <v>6</v>
      </c>
      <c r="M41" s="21">
        <v>246</v>
      </c>
      <c r="N41" s="30">
        <v>6</v>
      </c>
      <c r="O41" s="22">
        <v>1420</v>
      </c>
      <c r="P41" s="30">
        <v>6</v>
      </c>
      <c r="Q41" s="22">
        <v>2200</v>
      </c>
      <c r="R41" s="30">
        <v>6</v>
      </c>
      <c r="S41" s="22">
        <v>4300</v>
      </c>
      <c r="T41" s="30">
        <v>6</v>
      </c>
      <c r="U41" s="22">
        <v>10200</v>
      </c>
      <c r="V41" s="30">
        <v>6</v>
      </c>
      <c r="W41" s="22">
        <v>15450</v>
      </c>
      <c r="X41" s="30">
        <v>6</v>
      </c>
      <c r="Y41" s="22">
        <v>18300</v>
      </c>
      <c r="Z41" s="30">
        <v>6</v>
      </c>
      <c r="AA41" s="22">
        <v>25000</v>
      </c>
      <c r="AB41" s="30">
        <v>6</v>
      </c>
      <c r="AC41" s="31">
        <v>480</v>
      </c>
      <c r="AD41" s="30">
        <v>21</v>
      </c>
      <c r="AE41" s="31">
        <v>975</v>
      </c>
      <c r="AF41" s="30">
        <v>21</v>
      </c>
      <c r="AG41" s="31">
        <v>150</v>
      </c>
      <c r="AH41" s="30">
        <v>21</v>
      </c>
      <c r="AI41" s="31">
        <v>260</v>
      </c>
      <c r="AJ41" s="30">
        <v>21</v>
      </c>
      <c r="AK41" s="31">
        <v>900</v>
      </c>
      <c r="AL41" s="30">
        <v>21</v>
      </c>
      <c r="AM41" s="31">
        <v>2600</v>
      </c>
      <c r="AN41" s="30">
        <v>21</v>
      </c>
      <c r="AO41" s="31">
        <v>3200</v>
      </c>
      <c r="AP41" s="30">
        <v>21</v>
      </c>
      <c r="AQ41" s="31">
        <v>2900</v>
      </c>
      <c r="AR41" s="30">
        <v>21</v>
      </c>
      <c r="AS41" s="22">
        <v>8200</v>
      </c>
      <c r="AT41" s="30">
        <v>6</v>
      </c>
    </row>
    <row r="42" spans="1:46">
      <c r="A42" s="21">
        <v>105</v>
      </c>
      <c r="B42" s="30">
        <v>5</v>
      </c>
      <c r="C42" s="21">
        <v>127</v>
      </c>
      <c r="D42" s="30">
        <v>5</v>
      </c>
      <c r="E42" s="21">
        <v>151</v>
      </c>
      <c r="F42" s="30">
        <v>5</v>
      </c>
      <c r="G42" s="21">
        <v>156</v>
      </c>
      <c r="H42" s="30">
        <v>5</v>
      </c>
      <c r="I42" s="21">
        <v>166</v>
      </c>
      <c r="J42" s="30">
        <v>5</v>
      </c>
      <c r="K42" s="21">
        <v>211</v>
      </c>
      <c r="L42" s="30">
        <v>5</v>
      </c>
      <c r="M42" s="21">
        <v>247</v>
      </c>
      <c r="N42" s="30">
        <v>5</v>
      </c>
      <c r="O42" s="22">
        <v>1421</v>
      </c>
      <c r="P42" s="30">
        <v>5</v>
      </c>
      <c r="Q42" s="22">
        <v>2201</v>
      </c>
      <c r="R42" s="30">
        <v>5</v>
      </c>
      <c r="S42" s="22">
        <v>4301</v>
      </c>
      <c r="T42" s="30">
        <v>5</v>
      </c>
      <c r="U42" s="22">
        <v>10201</v>
      </c>
      <c r="V42" s="30">
        <v>5</v>
      </c>
      <c r="W42" s="22">
        <v>15451</v>
      </c>
      <c r="X42" s="30">
        <v>5</v>
      </c>
      <c r="Y42" s="22">
        <v>18301</v>
      </c>
      <c r="Z42" s="30">
        <v>5</v>
      </c>
      <c r="AA42" s="22">
        <v>25001</v>
      </c>
      <c r="AB42" s="30">
        <v>5</v>
      </c>
      <c r="AC42" s="31"/>
      <c r="AD42" s="30"/>
      <c r="AE42" s="31"/>
      <c r="AF42" s="30"/>
      <c r="AG42" s="31"/>
      <c r="AH42" s="30"/>
      <c r="AI42" s="31"/>
      <c r="AJ42" s="30"/>
      <c r="AK42" s="31"/>
      <c r="AL42" s="30"/>
      <c r="AM42" s="31"/>
      <c r="AN42" s="30"/>
      <c r="AO42" s="31"/>
      <c r="AP42" s="30"/>
      <c r="AQ42" s="31"/>
      <c r="AR42" s="30"/>
      <c r="AS42" s="22">
        <v>8201</v>
      </c>
      <c r="AT42" s="30">
        <v>5</v>
      </c>
    </row>
    <row r="43" spans="1:46">
      <c r="A43" s="21">
        <v>110</v>
      </c>
      <c r="B43" s="30">
        <v>5</v>
      </c>
      <c r="C43" s="21">
        <v>130</v>
      </c>
      <c r="D43" s="30">
        <v>5</v>
      </c>
      <c r="E43" s="21">
        <v>155</v>
      </c>
      <c r="F43" s="30">
        <v>5</v>
      </c>
      <c r="G43" s="21">
        <v>160</v>
      </c>
      <c r="H43" s="30">
        <v>5</v>
      </c>
      <c r="I43" s="21">
        <v>170</v>
      </c>
      <c r="J43" s="30">
        <v>5</v>
      </c>
      <c r="K43" s="21">
        <v>215</v>
      </c>
      <c r="L43" s="30">
        <v>5</v>
      </c>
      <c r="M43" s="21">
        <v>250</v>
      </c>
      <c r="N43" s="30">
        <v>5</v>
      </c>
      <c r="O43" s="22">
        <v>1460</v>
      </c>
      <c r="P43" s="30">
        <v>5</v>
      </c>
      <c r="Q43" s="22">
        <v>2250</v>
      </c>
      <c r="R43" s="30">
        <v>5</v>
      </c>
      <c r="S43" s="22">
        <v>4350</v>
      </c>
      <c r="T43" s="30">
        <v>5</v>
      </c>
      <c r="U43" s="22">
        <v>10300</v>
      </c>
      <c r="V43" s="30">
        <v>5</v>
      </c>
      <c r="W43" s="22">
        <v>16000</v>
      </c>
      <c r="X43" s="30">
        <v>5</v>
      </c>
      <c r="Y43" s="22">
        <v>19000</v>
      </c>
      <c r="Z43" s="30">
        <v>5</v>
      </c>
      <c r="AA43" s="22">
        <v>25300</v>
      </c>
      <c r="AB43" s="30">
        <v>5</v>
      </c>
      <c r="AC43" s="31">
        <v>490</v>
      </c>
      <c r="AD43" s="30">
        <v>22</v>
      </c>
      <c r="AE43" s="31">
        <v>1000</v>
      </c>
      <c r="AF43" s="30">
        <v>22</v>
      </c>
      <c r="AG43" s="31">
        <v>154</v>
      </c>
      <c r="AH43" s="30">
        <v>22</v>
      </c>
      <c r="AI43" s="31">
        <v>270</v>
      </c>
      <c r="AJ43" s="30">
        <v>22</v>
      </c>
      <c r="AK43" s="31">
        <v>1000</v>
      </c>
      <c r="AL43" s="30">
        <v>22</v>
      </c>
      <c r="AM43" s="31">
        <v>2800</v>
      </c>
      <c r="AN43" s="30">
        <v>22</v>
      </c>
      <c r="AO43" s="31">
        <v>3400</v>
      </c>
      <c r="AP43" s="30">
        <v>22</v>
      </c>
      <c r="AQ43" s="31">
        <v>3100</v>
      </c>
      <c r="AR43" s="30">
        <v>22</v>
      </c>
      <c r="AS43" s="22">
        <v>8300</v>
      </c>
      <c r="AT43" s="30">
        <v>5</v>
      </c>
    </row>
    <row r="44" spans="1:46">
      <c r="A44" s="21">
        <v>111</v>
      </c>
      <c r="B44" s="30">
        <v>4</v>
      </c>
      <c r="C44" s="21">
        <v>131</v>
      </c>
      <c r="D44" s="30">
        <v>4</v>
      </c>
      <c r="E44" s="21">
        <v>156</v>
      </c>
      <c r="F44" s="30">
        <v>4</v>
      </c>
      <c r="G44" s="21">
        <v>161</v>
      </c>
      <c r="H44" s="30">
        <v>4</v>
      </c>
      <c r="I44" s="21">
        <v>171</v>
      </c>
      <c r="J44" s="30">
        <v>4</v>
      </c>
      <c r="K44" s="21">
        <v>216</v>
      </c>
      <c r="L44" s="30">
        <v>4</v>
      </c>
      <c r="M44" s="21">
        <v>251</v>
      </c>
      <c r="N44" s="30">
        <v>4</v>
      </c>
      <c r="O44" s="22">
        <v>1461</v>
      </c>
      <c r="P44" s="30">
        <v>4</v>
      </c>
      <c r="Q44" s="22">
        <v>2251</v>
      </c>
      <c r="R44" s="30">
        <v>4</v>
      </c>
      <c r="S44" s="22">
        <v>4351</v>
      </c>
      <c r="T44" s="30">
        <v>4</v>
      </c>
      <c r="U44" s="22">
        <v>10301</v>
      </c>
      <c r="V44" s="30">
        <v>4</v>
      </c>
      <c r="W44" s="22">
        <v>16001</v>
      </c>
      <c r="X44" s="30">
        <v>4</v>
      </c>
      <c r="Y44" s="22">
        <v>19001</v>
      </c>
      <c r="Z44" s="30">
        <v>4</v>
      </c>
      <c r="AA44" s="22">
        <v>25301</v>
      </c>
      <c r="AB44" s="30">
        <v>4</v>
      </c>
      <c r="AC44" s="31"/>
      <c r="AD44" s="30"/>
      <c r="AE44" s="31"/>
      <c r="AF44" s="30"/>
      <c r="AG44" s="31"/>
      <c r="AH44" s="30"/>
      <c r="AI44" s="31"/>
      <c r="AJ44" s="30"/>
      <c r="AK44" s="31"/>
      <c r="AL44" s="30"/>
      <c r="AM44" s="31"/>
      <c r="AN44" s="30"/>
      <c r="AO44" s="31"/>
      <c r="AP44" s="30"/>
      <c r="AQ44" s="31"/>
      <c r="AR44" s="30"/>
      <c r="AS44" s="22">
        <v>8301</v>
      </c>
      <c r="AT44" s="30">
        <v>4</v>
      </c>
    </row>
    <row r="45" spans="1:46">
      <c r="A45" s="21">
        <v>115</v>
      </c>
      <c r="B45" s="30">
        <v>4</v>
      </c>
      <c r="C45" s="21">
        <v>134</v>
      </c>
      <c r="D45" s="30">
        <v>4</v>
      </c>
      <c r="E45" s="21">
        <v>160</v>
      </c>
      <c r="F45" s="30">
        <v>4</v>
      </c>
      <c r="G45" s="21">
        <v>165</v>
      </c>
      <c r="H45" s="30">
        <v>4</v>
      </c>
      <c r="I45" s="21">
        <v>175</v>
      </c>
      <c r="J45" s="30">
        <v>4</v>
      </c>
      <c r="K45" s="21">
        <v>220</v>
      </c>
      <c r="L45" s="30">
        <v>4</v>
      </c>
      <c r="M45" s="21">
        <v>255</v>
      </c>
      <c r="N45" s="30">
        <v>4</v>
      </c>
      <c r="O45" s="22">
        <v>1500</v>
      </c>
      <c r="P45" s="30">
        <v>4</v>
      </c>
      <c r="Q45" s="22">
        <v>2300</v>
      </c>
      <c r="R45" s="30">
        <v>4</v>
      </c>
      <c r="S45" s="22">
        <v>4400</v>
      </c>
      <c r="T45" s="30">
        <v>4</v>
      </c>
      <c r="U45" s="22">
        <v>10400</v>
      </c>
      <c r="V45" s="30">
        <v>4</v>
      </c>
      <c r="W45" s="22">
        <v>16300</v>
      </c>
      <c r="X45" s="30">
        <v>4</v>
      </c>
      <c r="Y45" s="22">
        <v>19300</v>
      </c>
      <c r="Z45" s="30">
        <v>4</v>
      </c>
      <c r="AA45" s="22">
        <v>26000</v>
      </c>
      <c r="AB45" s="30">
        <v>4</v>
      </c>
      <c r="AC45" s="31">
        <v>500</v>
      </c>
      <c r="AD45" s="30">
        <v>23</v>
      </c>
      <c r="AE45" s="31">
        <v>1050</v>
      </c>
      <c r="AF45" s="30">
        <v>23</v>
      </c>
      <c r="AG45" s="31">
        <v>158</v>
      </c>
      <c r="AH45" s="30">
        <v>23</v>
      </c>
      <c r="AI45" s="31">
        <v>280</v>
      </c>
      <c r="AJ45" s="30">
        <v>23</v>
      </c>
      <c r="AK45" s="31">
        <v>1100</v>
      </c>
      <c r="AL45" s="30">
        <v>23</v>
      </c>
      <c r="AM45" s="31">
        <v>3000</v>
      </c>
      <c r="AN45" s="30">
        <v>23</v>
      </c>
      <c r="AO45" s="31">
        <v>3600</v>
      </c>
      <c r="AP45" s="30">
        <v>23</v>
      </c>
      <c r="AQ45" s="31">
        <v>3300</v>
      </c>
      <c r="AR45" s="30">
        <v>23</v>
      </c>
      <c r="AS45" s="22">
        <v>8400</v>
      </c>
      <c r="AT45" s="30">
        <v>4</v>
      </c>
    </row>
    <row r="46" spans="1:46">
      <c r="A46" s="21">
        <v>116</v>
      </c>
      <c r="B46" s="30">
        <v>3</v>
      </c>
      <c r="C46" s="21">
        <v>135</v>
      </c>
      <c r="D46" s="30">
        <v>3</v>
      </c>
      <c r="E46" s="21">
        <v>161</v>
      </c>
      <c r="F46" s="30">
        <v>3</v>
      </c>
      <c r="G46" s="21">
        <v>166</v>
      </c>
      <c r="H46" s="30">
        <v>3</v>
      </c>
      <c r="I46" s="21">
        <v>176</v>
      </c>
      <c r="J46" s="30">
        <v>3</v>
      </c>
      <c r="K46" s="21">
        <v>221</v>
      </c>
      <c r="L46" s="30">
        <v>3</v>
      </c>
      <c r="M46" s="21">
        <v>256</v>
      </c>
      <c r="N46" s="30">
        <v>3</v>
      </c>
      <c r="O46" s="22">
        <v>1501</v>
      </c>
      <c r="P46" s="30">
        <v>3</v>
      </c>
      <c r="Q46" s="22">
        <v>2301</v>
      </c>
      <c r="R46" s="30">
        <v>3</v>
      </c>
      <c r="S46" s="22">
        <v>4401</v>
      </c>
      <c r="T46" s="30">
        <v>3</v>
      </c>
      <c r="U46" s="22">
        <v>10401</v>
      </c>
      <c r="V46" s="30">
        <v>3</v>
      </c>
      <c r="W46" s="22">
        <v>16301</v>
      </c>
      <c r="X46" s="30">
        <v>3</v>
      </c>
      <c r="Y46" s="22">
        <v>19301</v>
      </c>
      <c r="Z46" s="30">
        <v>3</v>
      </c>
      <c r="AA46" s="22">
        <v>26001</v>
      </c>
      <c r="AB46" s="30">
        <v>3</v>
      </c>
      <c r="AC46" s="31"/>
      <c r="AD46" s="30"/>
      <c r="AE46" s="31"/>
      <c r="AF46" s="30"/>
      <c r="AG46" s="31"/>
      <c r="AH46" s="30"/>
      <c r="AI46" s="31"/>
      <c r="AJ46" s="30"/>
      <c r="AK46" s="31"/>
      <c r="AL46" s="30"/>
      <c r="AM46" s="31"/>
      <c r="AN46" s="30"/>
      <c r="AO46" s="31"/>
      <c r="AP46" s="30"/>
      <c r="AQ46" s="31"/>
      <c r="AR46" s="30"/>
      <c r="AS46" s="22">
        <v>8401</v>
      </c>
      <c r="AT46" s="30">
        <v>3</v>
      </c>
    </row>
    <row r="47" spans="1:46">
      <c r="A47" s="21">
        <v>120</v>
      </c>
      <c r="B47" s="30">
        <v>3</v>
      </c>
      <c r="C47" s="21">
        <v>138</v>
      </c>
      <c r="D47" s="30">
        <v>3</v>
      </c>
      <c r="E47" s="21">
        <v>165</v>
      </c>
      <c r="F47" s="30">
        <v>3</v>
      </c>
      <c r="G47" s="21">
        <v>170</v>
      </c>
      <c r="H47" s="30">
        <v>3</v>
      </c>
      <c r="I47" s="21">
        <v>180</v>
      </c>
      <c r="J47" s="30">
        <v>3</v>
      </c>
      <c r="K47" s="21">
        <v>225</v>
      </c>
      <c r="L47" s="30">
        <v>3</v>
      </c>
      <c r="M47" s="21">
        <v>260</v>
      </c>
      <c r="N47" s="30">
        <v>3</v>
      </c>
      <c r="O47" s="22">
        <v>1550</v>
      </c>
      <c r="P47" s="30">
        <v>3</v>
      </c>
      <c r="Q47" s="22">
        <v>2350</v>
      </c>
      <c r="R47" s="30">
        <v>3</v>
      </c>
      <c r="S47" s="22">
        <v>4450</v>
      </c>
      <c r="T47" s="30">
        <v>3</v>
      </c>
      <c r="U47" s="22">
        <v>10500</v>
      </c>
      <c r="V47" s="30">
        <v>3</v>
      </c>
      <c r="W47" s="22">
        <v>17000</v>
      </c>
      <c r="X47" s="30">
        <v>3</v>
      </c>
      <c r="Y47" s="22">
        <v>20000</v>
      </c>
      <c r="Z47" s="30">
        <v>3</v>
      </c>
      <c r="AA47" s="22">
        <v>26300</v>
      </c>
      <c r="AB47" s="30">
        <v>3</v>
      </c>
      <c r="AC47" s="31">
        <v>520</v>
      </c>
      <c r="AD47" s="30">
        <v>24</v>
      </c>
      <c r="AE47" s="31">
        <v>1100</v>
      </c>
      <c r="AF47" s="30">
        <v>24</v>
      </c>
      <c r="AG47" s="31">
        <v>162</v>
      </c>
      <c r="AH47" s="30">
        <v>24</v>
      </c>
      <c r="AI47" s="31">
        <v>310</v>
      </c>
      <c r="AJ47" s="30">
        <v>24</v>
      </c>
      <c r="AK47" s="31">
        <v>1200</v>
      </c>
      <c r="AL47" s="30">
        <v>24</v>
      </c>
      <c r="AM47" s="31">
        <v>3200</v>
      </c>
      <c r="AN47" s="30">
        <v>24</v>
      </c>
      <c r="AO47" s="31">
        <v>3800</v>
      </c>
      <c r="AP47" s="30">
        <v>24</v>
      </c>
      <c r="AQ47" s="31">
        <v>3500</v>
      </c>
      <c r="AR47" s="30">
        <v>24</v>
      </c>
      <c r="AS47" s="22">
        <v>8500</v>
      </c>
      <c r="AT47" s="30">
        <v>3</v>
      </c>
    </row>
    <row r="48" spans="1:46">
      <c r="A48" s="21">
        <v>121</v>
      </c>
      <c r="B48" s="30">
        <v>2</v>
      </c>
      <c r="C48" s="21">
        <v>139</v>
      </c>
      <c r="D48" s="30">
        <v>2</v>
      </c>
      <c r="E48" s="21">
        <v>166</v>
      </c>
      <c r="F48" s="30">
        <v>2</v>
      </c>
      <c r="G48" s="21">
        <v>171</v>
      </c>
      <c r="H48" s="30">
        <v>2</v>
      </c>
      <c r="I48" s="21">
        <v>181</v>
      </c>
      <c r="J48" s="30">
        <v>2</v>
      </c>
      <c r="K48" s="21">
        <v>226</v>
      </c>
      <c r="L48" s="30">
        <v>2</v>
      </c>
      <c r="M48" s="21">
        <v>261</v>
      </c>
      <c r="N48" s="30">
        <v>2</v>
      </c>
      <c r="O48" s="22">
        <v>1551</v>
      </c>
      <c r="P48" s="30">
        <v>2</v>
      </c>
      <c r="Q48" s="22">
        <v>2351</v>
      </c>
      <c r="R48" s="30">
        <v>2</v>
      </c>
      <c r="S48" s="22">
        <v>4451</v>
      </c>
      <c r="T48" s="30">
        <v>2</v>
      </c>
      <c r="U48" s="22">
        <v>10501</v>
      </c>
      <c r="V48" s="30">
        <v>2</v>
      </c>
      <c r="W48" s="22">
        <v>17001</v>
      </c>
      <c r="X48" s="30">
        <v>2</v>
      </c>
      <c r="Y48" s="22">
        <v>20001</v>
      </c>
      <c r="Z48" s="30">
        <v>2</v>
      </c>
      <c r="AA48" s="22">
        <v>26301</v>
      </c>
      <c r="AB48" s="30">
        <v>2</v>
      </c>
      <c r="AC48" s="31"/>
      <c r="AD48" s="30"/>
      <c r="AE48" s="31"/>
      <c r="AF48" s="30"/>
      <c r="AG48" s="31"/>
      <c r="AH48" s="30"/>
      <c r="AI48" s="31"/>
      <c r="AJ48" s="30"/>
      <c r="AK48" s="31"/>
      <c r="AL48" s="30"/>
      <c r="AM48" s="31"/>
      <c r="AN48" s="30"/>
      <c r="AO48" s="31"/>
      <c r="AP48" s="30"/>
      <c r="AQ48" s="31"/>
      <c r="AR48" s="30"/>
      <c r="AS48" s="22">
        <v>8501</v>
      </c>
      <c r="AT48" s="30">
        <v>2</v>
      </c>
    </row>
    <row r="49" spans="1:46">
      <c r="A49" s="21">
        <v>125</v>
      </c>
      <c r="B49" s="30">
        <v>2</v>
      </c>
      <c r="C49" s="21">
        <v>142</v>
      </c>
      <c r="D49" s="30">
        <v>2</v>
      </c>
      <c r="E49" s="21">
        <v>170</v>
      </c>
      <c r="F49" s="30">
        <v>2</v>
      </c>
      <c r="G49" s="21">
        <v>175</v>
      </c>
      <c r="H49" s="30">
        <v>2</v>
      </c>
      <c r="I49" s="21">
        <v>185</v>
      </c>
      <c r="J49" s="30">
        <v>2</v>
      </c>
      <c r="K49" s="21">
        <v>230</v>
      </c>
      <c r="L49" s="30">
        <v>2</v>
      </c>
      <c r="M49" s="21">
        <v>265</v>
      </c>
      <c r="N49" s="30">
        <v>2</v>
      </c>
      <c r="O49" s="22">
        <v>2000</v>
      </c>
      <c r="P49" s="30">
        <v>2</v>
      </c>
      <c r="Q49" s="22">
        <v>2400</v>
      </c>
      <c r="R49" s="30">
        <v>2</v>
      </c>
      <c r="S49" s="22">
        <v>4500</v>
      </c>
      <c r="T49" s="30">
        <v>2</v>
      </c>
      <c r="U49" s="22">
        <v>11000</v>
      </c>
      <c r="V49" s="30">
        <v>2</v>
      </c>
      <c r="W49" s="22">
        <v>17300</v>
      </c>
      <c r="X49" s="30">
        <v>2</v>
      </c>
      <c r="Y49" s="22">
        <v>20300</v>
      </c>
      <c r="Z49" s="30">
        <v>2</v>
      </c>
      <c r="AA49" s="22">
        <v>27000</v>
      </c>
      <c r="AB49" s="30">
        <v>2</v>
      </c>
      <c r="AC49" s="31">
        <v>540</v>
      </c>
      <c r="AD49" s="30">
        <v>25</v>
      </c>
      <c r="AE49" s="31">
        <v>1150</v>
      </c>
      <c r="AF49" s="30">
        <v>25</v>
      </c>
      <c r="AG49" s="31">
        <v>166</v>
      </c>
      <c r="AH49" s="30">
        <v>25</v>
      </c>
      <c r="AI49" s="31">
        <v>340</v>
      </c>
      <c r="AJ49" s="30">
        <v>25</v>
      </c>
      <c r="AK49" s="31">
        <v>1300</v>
      </c>
      <c r="AL49" s="30">
        <v>25</v>
      </c>
      <c r="AM49" s="31">
        <v>3400</v>
      </c>
      <c r="AN49" s="30">
        <v>25</v>
      </c>
      <c r="AO49" s="31">
        <v>4000</v>
      </c>
      <c r="AP49" s="30">
        <v>25</v>
      </c>
      <c r="AQ49" s="31">
        <v>3700</v>
      </c>
      <c r="AR49" s="30">
        <v>25</v>
      </c>
      <c r="AS49" s="22">
        <v>9000</v>
      </c>
      <c r="AT49" s="30">
        <v>2</v>
      </c>
    </row>
    <row r="50" spans="1:46">
      <c r="A50" s="21">
        <v>126</v>
      </c>
      <c r="B50" s="30">
        <v>1</v>
      </c>
      <c r="C50" s="21">
        <v>143</v>
      </c>
      <c r="D50" s="30">
        <v>1</v>
      </c>
      <c r="E50" s="21">
        <v>171</v>
      </c>
      <c r="F50" s="30">
        <v>1</v>
      </c>
      <c r="G50" s="21">
        <v>176</v>
      </c>
      <c r="H50" s="30">
        <v>1</v>
      </c>
      <c r="I50" s="21">
        <v>186</v>
      </c>
      <c r="J50" s="30">
        <v>1</v>
      </c>
      <c r="K50" s="21">
        <v>231</v>
      </c>
      <c r="L50" s="30">
        <v>1</v>
      </c>
      <c r="M50" s="21">
        <v>266</v>
      </c>
      <c r="N50" s="30">
        <v>1</v>
      </c>
      <c r="O50" s="22">
        <v>2001</v>
      </c>
      <c r="P50" s="30">
        <v>1</v>
      </c>
      <c r="Q50" s="22">
        <v>2401</v>
      </c>
      <c r="R50" s="30">
        <v>1</v>
      </c>
      <c r="S50" s="22">
        <v>4501</v>
      </c>
      <c r="T50" s="30">
        <v>1</v>
      </c>
      <c r="U50" s="22">
        <v>11001</v>
      </c>
      <c r="V50" s="30">
        <v>1</v>
      </c>
      <c r="W50" s="22">
        <v>17301</v>
      </c>
      <c r="X50" s="30">
        <v>1</v>
      </c>
      <c r="Y50" s="22">
        <v>20301</v>
      </c>
      <c r="Z50" s="30">
        <v>1</v>
      </c>
      <c r="AA50" s="22">
        <v>27001</v>
      </c>
      <c r="AB50" s="30">
        <v>1</v>
      </c>
      <c r="AC50" s="31"/>
      <c r="AD50" s="30"/>
      <c r="AE50" s="31"/>
      <c r="AF50" s="30"/>
      <c r="AG50" s="31"/>
      <c r="AH50" s="30"/>
      <c r="AI50" s="31"/>
      <c r="AJ50" s="30"/>
      <c r="AK50" s="31"/>
      <c r="AL50" s="30"/>
      <c r="AM50" s="31"/>
      <c r="AN50" s="30"/>
      <c r="AO50" s="31"/>
      <c r="AP50" s="30"/>
      <c r="AQ50" s="31"/>
      <c r="AR50" s="30"/>
      <c r="AS50" s="22">
        <v>9001</v>
      </c>
      <c r="AT50" s="30">
        <v>1</v>
      </c>
    </row>
    <row r="51" spans="1:46" ht="16.5" thickBot="1">
      <c r="A51" s="25" t="s">
        <v>0</v>
      </c>
      <c r="B51" s="26" t="s">
        <v>20</v>
      </c>
      <c r="C51" s="25" t="s">
        <v>9</v>
      </c>
      <c r="D51" s="26" t="s">
        <v>20</v>
      </c>
      <c r="E51" s="25" t="s">
        <v>43</v>
      </c>
      <c r="F51" s="26" t="s">
        <v>20</v>
      </c>
      <c r="G51" s="25" t="s">
        <v>28</v>
      </c>
      <c r="H51" s="26" t="s">
        <v>20</v>
      </c>
      <c r="I51" s="25" t="s">
        <v>44</v>
      </c>
      <c r="J51" s="26" t="s">
        <v>20</v>
      </c>
      <c r="K51" s="25" t="s">
        <v>48</v>
      </c>
      <c r="L51" s="26" t="s">
        <v>20</v>
      </c>
      <c r="M51" s="25" t="s">
        <v>45</v>
      </c>
      <c r="N51" s="26" t="s">
        <v>20</v>
      </c>
      <c r="O51" s="27" t="s">
        <v>21</v>
      </c>
      <c r="P51" s="26" t="s">
        <v>20</v>
      </c>
      <c r="Q51" s="28" t="s">
        <v>22</v>
      </c>
      <c r="R51" s="26" t="s">
        <v>20</v>
      </c>
      <c r="S51" s="28" t="s">
        <v>11</v>
      </c>
      <c r="T51" s="26" t="s">
        <v>20</v>
      </c>
      <c r="U51" s="28" t="s">
        <v>31</v>
      </c>
      <c r="V51" s="26" t="s">
        <v>20</v>
      </c>
      <c r="W51" s="28" t="s">
        <v>46</v>
      </c>
      <c r="X51" s="26" t="s">
        <v>20</v>
      </c>
      <c r="Y51" s="28" t="s">
        <v>32</v>
      </c>
      <c r="Z51" s="26" t="s">
        <v>20</v>
      </c>
      <c r="AA51" s="28" t="s">
        <v>47</v>
      </c>
      <c r="AB51" s="26" t="s">
        <v>20</v>
      </c>
      <c r="AC51" s="29" t="s">
        <v>33</v>
      </c>
      <c r="AD51" s="26" t="s">
        <v>20</v>
      </c>
      <c r="AE51" s="29" t="s">
        <v>34</v>
      </c>
      <c r="AF51" s="26" t="s">
        <v>20</v>
      </c>
      <c r="AG51" s="29" t="s">
        <v>35</v>
      </c>
      <c r="AH51" s="26" t="s">
        <v>20</v>
      </c>
      <c r="AI51" s="29" t="s">
        <v>36</v>
      </c>
      <c r="AJ51" s="26" t="s">
        <v>20</v>
      </c>
      <c r="AK51" s="29" t="s">
        <v>37</v>
      </c>
      <c r="AL51" s="26" t="s">
        <v>20</v>
      </c>
      <c r="AM51" s="29" t="s">
        <v>38</v>
      </c>
      <c r="AN51" s="26" t="s">
        <v>20</v>
      </c>
      <c r="AO51" s="29" t="s">
        <v>39</v>
      </c>
      <c r="AP51" s="26" t="s">
        <v>20</v>
      </c>
      <c r="AQ51" s="29" t="s">
        <v>19</v>
      </c>
      <c r="AR51" s="26" t="s">
        <v>20</v>
      </c>
      <c r="AS51" s="38" t="s">
        <v>29</v>
      </c>
      <c r="AT51" s="26" t="s">
        <v>20</v>
      </c>
    </row>
    <row r="52" spans="1:46" ht="16.5" thickTop="1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4713-F41B-457C-BECF-0A7ACEC2A9DB}">
  <sheetPr codeName="Feuil25"/>
  <dimension ref="A1:AT52"/>
  <sheetViews>
    <sheetView topLeftCell="AF1" workbookViewId="0">
      <selection activeCell="O27" sqref="O27"/>
    </sheetView>
  </sheetViews>
  <sheetFormatPr defaultColWidth="11" defaultRowHeight="15.75"/>
  <cols>
    <col min="1" max="1" width="3.875" style="19" bestFit="1" customWidth="1"/>
    <col min="2" max="2" width="3.5" style="19" bestFit="1" customWidth="1"/>
    <col min="3" max="3" width="3.875" style="19" bestFit="1" customWidth="1"/>
    <col min="4" max="4" width="3.5" style="19" bestFit="1" customWidth="1"/>
    <col min="5" max="5" width="3.875" style="19" bestFit="1" customWidth="1"/>
    <col min="6" max="6" width="3.5" style="19" bestFit="1" customWidth="1"/>
    <col min="7" max="7" width="5.625" style="19" bestFit="1" customWidth="1"/>
    <col min="8" max="8" width="3.5" style="19" bestFit="1" customWidth="1"/>
    <col min="9" max="9" width="5.625" style="19" bestFit="1" customWidth="1"/>
    <col min="10" max="10" width="3.5" style="19" bestFit="1" customWidth="1"/>
    <col min="11" max="11" width="6.375" style="19" bestFit="1" customWidth="1"/>
    <col min="12" max="12" width="3.5" style="19" bestFit="1" customWidth="1"/>
    <col min="13" max="13" width="4.625" style="19" bestFit="1" customWidth="1"/>
    <col min="14" max="14" width="3.5" style="19" bestFit="1" customWidth="1"/>
    <col min="15" max="15" width="4.625" style="19" bestFit="1" customWidth="1"/>
    <col min="16" max="16" width="3.5" style="19" bestFit="1" customWidth="1"/>
    <col min="17" max="17" width="4.875" style="19" bestFit="1" customWidth="1"/>
    <col min="18" max="18" width="3.5" style="19" bestFit="1" customWidth="1"/>
    <col min="19" max="19" width="5.375" style="19" bestFit="1" customWidth="1"/>
    <col min="20" max="20" width="3.5" style="19" bestFit="1" customWidth="1"/>
    <col min="21" max="21" width="5.375" style="19" bestFit="1" customWidth="1"/>
    <col min="22" max="22" width="3.5" style="19" bestFit="1" customWidth="1"/>
    <col min="23" max="23" width="5.375" style="19" bestFit="1" customWidth="1"/>
    <col min="24" max="24" width="3.5" style="19" bestFit="1" customWidth="1"/>
    <col min="25" max="25" width="9" style="19" bestFit="1" customWidth="1"/>
    <col min="26" max="26" width="3.5" style="19" bestFit="1" customWidth="1"/>
    <col min="27" max="27" width="9" style="19" bestFit="1" customWidth="1"/>
    <col min="28" max="28" width="3.5" style="19" bestFit="1" customWidth="1"/>
    <col min="29" max="29" width="8.625" style="19" bestFit="1" customWidth="1"/>
    <col min="30" max="30" width="3.5" style="19" bestFit="1" customWidth="1"/>
    <col min="31" max="31" width="4.25" style="19" bestFit="1" customWidth="1"/>
    <col min="32" max="32" width="3.5" style="19" bestFit="1" customWidth="1"/>
    <col min="33" max="33" width="7.375" style="19" bestFit="1" customWidth="1"/>
    <col min="34" max="34" width="3.5" style="19" bestFit="1" customWidth="1"/>
    <col min="35" max="35" width="6.5" style="19" bestFit="1" customWidth="1"/>
    <col min="36" max="36" width="3.5" style="19" bestFit="1" customWidth="1"/>
    <col min="37" max="37" width="5.25" style="19" bestFit="1" customWidth="1"/>
    <col min="38" max="38" width="3.5" style="19" bestFit="1" customWidth="1"/>
    <col min="39" max="39" width="6.25" style="19" bestFit="1" customWidth="1"/>
    <col min="40" max="40" width="3.5" style="19" bestFit="1" customWidth="1"/>
    <col min="41" max="41" width="6.875" style="19" bestFit="1" customWidth="1"/>
    <col min="42" max="42" width="3.5" style="19" bestFit="1" customWidth="1"/>
    <col min="43" max="43" width="7.375" style="19" bestFit="1" customWidth="1"/>
    <col min="44" max="44" width="3.5" style="19" bestFit="1" customWidth="1"/>
    <col min="45" max="45" width="9" style="19" bestFit="1" customWidth="1"/>
    <col min="46" max="46" width="3.5" style="19" bestFit="1" customWidth="1"/>
    <col min="47" max="16384" width="11" style="19"/>
  </cols>
  <sheetData>
    <row r="1" spans="1:46" ht="16.5" thickBot="1">
      <c r="A1" s="35" t="s">
        <v>0</v>
      </c>
      <c r="B1" s="36" t="s">
        <v>20</v>
      </c>
      <c r="C1" s="35" t="s">
        <v>9</v>
      </c>
      <c r="D1" s="36" t="s">
        <v>20</v>
      </c>
      <c r="E1" s="35" t="s">
        <v>43</v>
      </c>
      <c r="F1" s="36" t="s">
        <v>20</v>
      </c>
      <c r="G1" s="35" t="s">
        <v>28</v>
      </c>
      <c r="H1" s="36" t="s">
        <v>20</v>
      </c>
      <c r="I1" s="35" t="s">
        <v>44</v>
      </c>
      <c r="J1" s="36" t="s">
        <v>20</v>
      </c>
      <c r="K1" s="35" t="s">
        <v>49</v>
      </c>
      <c r="L1" s="36" t="s">
        <v>20</v>
      </c>
      <c r="M1" s="35" t="s">
        <v>45</v>
      </c>
      <c r="N1" s="36" t="s">
        <v>20</v>
      </c>
      <c r="O1" s="37" t="s">
        <v>21</v>
      </c>
      <c r="P1" s="36" t="s">
        <v>20</v>
      </c>
      <c r="Q1" s="38" t="s">
        <v>22</v>
      </c>
      <c r="R1" s="36" t="s">
        <v>20</v>
      </c>
      <c r="S1" s="38" t="s">
        <v>11</v>
      </c>
      <c r="T1" s="36" t="s">
        <v>20</v>
      </c>
      <c r="U1" s="38" t="s">
        <v>31</v>
      </c>
      <c r="V1" s="36" t="s">
        <v>20</v>
      </c>
      <c r="W1" s="38" t="s">
        <v>46</v>
      </c>
      <c r="X1" s="36" t="s">
        <v>20</v>
      </c>
      <c r="Y1" s="38" t="s">
        <v>32</v>
      </c>
      <c r="Z1" s="36" t="s">
        <v>20</v>
      </c>
      <c r="AA1" s="38" t="s">
        <v>47</v>
      </c>
      <c r="AB1" s="36" t="s">
        <v>20</v>
      </c>
      <c r="AC1" s="39" t="s">
        <v>33</v>
      </c>
      <c r="AD1" s="36" t="s">
        <v>20</v>
      </c>
      <c r="AE1" s="39" t="s">
        <v>34</v>
      </c>
      <c r="AF1" s="36" t="s">
        <v>20</v>
      </c>
      <c r="AG1" s="39" t="s">
        <v>35</v>
      </c>
      <c r="AH1" s="36" t="s">
        <v>20</v>
      </c>
      <c r="AI1" s="39" t="s">
        <v>36</v>
      </c>
      <c r="AJ1" s="36" t="s">
        <v>20</v>
      </c>
      <c r="AK1" s="39" t="s">
        <v>37</v>
      </c>
      <c r="AL1" s="36" t="s">
        <v>20</v>
      </c>
      <c r="AM1" s="39" t="s">
        <v>38</v>
      </c>
      <c r="AN1" s="36" t="s">
        <v>20</v>
      </c>
      <c r="AO1" s="39" t="s">
        <v>39</v>
      </c>
      <c r="AP1" s="36" t="s">
        <v>20</v>
      </c>
      <c r="AQ1" s="39" t="s">
        <v>40</v>
      </c>
      <c r="AR1" s="36" t="s">
        <v>20</v>
      </c>
      <c r="AS1" s="38" t="s">
        <v>29</v>
      </c>
      <c r="AT1" s="36" t="s">
        <v>20</v>
      </c>
    </row>
    <row r="2" spans="1:46" s="24" customFormat="1" ht="16.5" thickTop="1">
      <c r="A2" s="20">
        <v>1</v>
      </c>
      <c r="B2" s="32">
        <v>25</v>
      </c>
      <c r="C2" s="20">
        <v>1</v>
      </c>
      <c r="D2" s="32">
        <v>25</v>
      </c>
      <c r="E2" s="20">
        <v>1</v>
      </c>
      <c r="F2" s="32">
        <v>25</v>
      </c>
      <c r="G2" s="20">
        <v>1</v>
      </c>
      <c r="H2" s="32">
        <v>25</v>
      </c>
      <c r="I2" s="20">
        <v>1</v>
      </c>
      <c r="J2" s="32">
        <v>15</v>
      </c>
      <c r="K2" s="20">
        <v>1</v>
      </c>
      <c r="L2" s="32">
        <v>25</v>
      </c>
      <c r="M2" s="20">
        <v>1</v>
      </c>
      <c r="N2" s="32">
        <v>25</v>
      </c>
      <c r="O2" s="33">
        <v>1</v>
      </c>
      <c r="P2" s="32">
        <v>25</v>
      </c>
      <c r="Q2" s="33">
        <v>1</v>
      </c>
      <c r="R2" s="32">
        <v>25</v>
      </c>
      <c r="S2" s="33">
        <v>1</v>
      </c>
      <c r="T2" s="32">
        <v>25</v>
      </c>
      <c r="U2" s="33">
        <v>1</v>
      </c>
      <c r="V2" s="32">
        <v>25</v>
      </c>
      <c r="W2" s="33">
        <v>1</v>
      </c>
      <c r="X2" s="32">
        <v>25</v>
      </c>
      <c r="Y2" s="33">
        <v>1</v>
      </c>
      <c r="Z2" s="32">
        <v>25</v>
      </c>
      <c r="AA2" s="33">
        <v>1</v>
      </c>
      <c r="AB2" s="32">
        <v>25</v>
      </c>
      <c r="AC2" s="34">
        <v>1</v>
      </c>
      <c r="AD2" s="32">
        <v>1</v>
      </c>
      <c r="AE2" s="34">
        <v>1</v>
      </c>
      <c r="AF2" s="32">
        <v>1</v>
      </c>
      <c r="AG2" s="34">
        <v>1</v>
      </c>
      <c r="AH2" s="32">
        <v>1</v>
      </c>
      <c r="AI2" s="34">
        <v>1</v>
      </c>
      <c r="AJ2" s="32">
        <v>1</v>
      </c>
      <c r="AK2" s="34">
        <v>1</v>
      </c>
      <c r="AL2" s="32">
        <v>1</v>
      </c>
      <c r="AM2" s="34">
        <v>1</v>
      </c>
      <c r="AN2" s="32">
        <v>1</v>
      </c>
      <c r="AO2" s="34">
        <v>1</v>
      </c>
      <c r="AP2" s="32">
        <v>1</v>
      </c>
      <c r="AQ2" s="34">
        <v>1</v>
      </c>
      <c r="AR2" s="32">
        <v>1</v>
      </c>
      <c r="AS2" s="33">
        <v>0</v>
      </c>
      <c r="AT2" s="32">
        <v>25</v>
      </c>
    </row>
    <row r="3" spans="1:46">
      <c r="A3" s="21">
        <v>62</v>
      </c>
      <c r="B3" s="30">
        <v>25</v>
      </c>
      <c r="C3" s="21">
        <v>72</v>
      </c>
      <c r="D3" s="30">
        <v>25</v>
      </c>
      <c r="E3" s="21">
        <v>92</v>
      </c>
      <c r="F3" s="30">
        <v>25</v>
      </c>
      <c r="G3" s="21">
        <v>77</v>
      </c>
      <c r="H3" s="30">
        <v>25</v>
      </c>
      <c r="I3" s="21">
        <v>86</v>
      </c>
      <c r="J3" s="30">
        <v>25</v>
      </c>
      <c r="K3" s="21">
        <v>133</v>
      </c>
      <c r="L3" s="30">
        <v>25</v>
      </c>
      <c r="M3" s="21">
        <v>170</v>
      </c>
      <c r="N3" s="30">
        <v>25</v>
      </c>
      <c r="O3" s="22">
        <v>430</v>
      </c>
      <c r="P3" s="30">
        <v>25</v>
      </c>
      <c r="Q3" s="22">
        <v>1100</v>
      </c>
      <c r="R3" s="30">
        <v>25</v>
      </c>
      <c r="S3" s="22">
        <v>2450</v>
      </c>
      <c r="T3" s="30">
        <v>25</v>
      </c>
      <c r="U3" s="22">
        <v>6250</v>
      </c>
      <c r="V3" s="30">
        <v>25</v>
      </c>
      <c r="W3" s="22">
        <v>9300</v>
      </c>
      <c r="X3" s="30">
        <v>25</v>
      </c>
      <c r="Y3" s="22">
        <v>10200</v>
      </c>
      <c r="Z3" s="30">
        <v>25</v>
      </c>
      <c r="AA3" s="22">
        <v>14200</v>
      </c>
      <c r="AB3" s="30">
        <v>25</v>
      </c>
      <c r="AC3" s="31">
        <v>330</v>
      </c>
      <c r="AD3" s="30">
        <v>2</v>
      </c>
      <c r="AE3" s="31">
        <v>620</v>
      </c>
      <c r="AF3" s="30">
        <v>2</v>
      </c>
      <c r="AG3" s="31">
        <v>100</v>
      </c>
      <c r="AH3" s="30">
        <v>2</v>
      </c>
      <c r="AI3" s="31">
        <v>100</v>
      </c>
      <c r="AJ3" s="30">
        <v>2</v>
      </c>
      <c r="AK3" s="31">
        <v>420</v>
      </c>
      <c r="AL3" s="30">
        <v>2</v>
      </c>
      <c r="AM3" s="31">
        <v>800</v>
      </c>
      <c r="AN3" s="30">
        <v>2</v>
      </c>
      <c r="AO3" s="31">
        <v>800</v>
      </c>
      <c r="AP3" s="30">
        <v>2</v>
      </c>
      <c r="AQ3" s="31">
        <v>800</v>
      </c>
      <c r="AR3" s="30">
        <v>2</v>
      </c>
      <c r="AS3" s="22">
        <v>4000</v>
      </c>
      <c r="AT3" s="30">
        <v>25</v>
      </c>
    </row>
    <row r="4" spans="1:46">
      <c r="A4" s="21"/>
      <c r="B4" s="30">
        <v>24</v>
      </c>
      <c r="C4" s="21">
        <v>73</v>
      </c>
      <c r="D4" s="30">
        <v>24</v>
      </c>
      <c r="E4" s="21">
        <v>93</v>
      </c>
      <c r="F4" s="30">
        <v>24</v>
      </c>
      <c r="G4" s="21">
        <v>78</v>
      </c>
      <c r="H4" s="30">
        <v>24</v>
      </c>
      <c r="I4" s="21">
        <v>87</v>
      </c>
      <c r="J4" s="30">
        <v>24</v>
      </c>
      <c r="K4" s="21">
        <v>134</v>
      </c>
      <c r="L4" s="30">
        <v>24</v>
      </c>
      <c r="M4" s="21">
        <v>171</v>
      </c>
      <c r="N4" s="30">
        <v>24</v>
      </c>
      <c r="O4" s="22">
        <v>431</v>
      </c>
      <c r="P4" s="30">
        <v>24</v>
      </c>
      <c r="Q4" s="22">
        <v>1101</v>
      </c>
      <c r="R4" s="30">
        <v>24</v>
      </c>
      <c r="S4" s="22">
        <v>2451</v>
      </c>
      <c r="T4" s="30">
        <v>24</v>
      </c>
      <c r="U4" s="22">
        <v>6251</v>
      </c>
      <c r="V4" s="30">
        <v>24</v>
      </c>
      <c r="W4" s="22">
        <v>9301</v>
      </c>
      <c r="X4" s="30">
        <v>24</v>
      </c>
      <c r="Y4" s="22">
        <v>10201</v>
      </c>
      <c r="Z4" s="30">
        <v>24</v>
      </c>
      <c r="AA4" s="22">
        <v>14201</v>
      </c>
      <c r="AB4" s="30">
        <v>24</v>
      </c>
      <c r="AC4" s="31"/>
      <c r="AD4" s="30"/>
      <c r="AE4" s="31"/>
      <c r="AF4" s="30"/>
      <c r="AG4" s="31"/>
      <c r="AH4" s="30"/>
      <c r="AI4" s="31"/>
      <c r="AJ4" s="30"/>
      <c r="AK4" s="31"/>
      <c r="AL4" s="30"/>
      <c r="AM4" s="31"/>
      <c r="AN4" s="30"/>
      <c r="AO4" s="31"/>
      <c r="AP4" s="30"/>
      <c r="AQ4" s="31"/>
      <c r="AR4" s="30"/>
      <c r="AS4" s="22">
        <v>4001</v>
      </c>
      <c r="AT4" s="30">
        <v>24</v>
      </c>
    </row>
    <row r="5" spans="1:46">
      <c r="A5" s="21">
        <v>63</v>
      </c>
      <c r="B5" s="30">
        <v>24</v>
      </c>
      <c r="C5" s="21">
        <v>74</v>
      </c>
      <c r="D5" s="30">
        <v>24</v>
      </c>
      <c r="E5" s="21">
        <v>94</v>
      </c>
      <c r="F5" s="30">
        <v>24</v>
      </c>
      <c r="G5" s="21">
        <v>79</v>
      </c>
      <c r="H5" s="30">
        <v>24</v>
      </c>
      <c r="I5" s="21">
        <v>88</v>
      </c>
      <c r="J5" s="30">
        <v>24</v>
      </c>
      <c r="K5" s="21">
        <v>136</v>
      </c>
      <c r="L5" s="30">
        <v>24</v>
      </c>
      <c r="M5" s="21">
        <v>174</v>
      </c>
      <c r="N5" s="30">
        <v>24</v>
      </c>
      <c r="O5" s="22">
        <v>440</v>
      </c>
      <c r="P5" s="30">
        <v>24</v>
      </c>
      <c r="Q5" s="22">
        <v>1120</v>
      </c>
      <c r="R5" s="30">
        <v>24</v>
      </c>
      <c r="S5" s="22">
        <v>2500</v>
      </c>
      <c r="T5" s="30">
        <v>24</v>
      </c>
      <c r="U5" s="22">
        <v>6400</v>
      </c>
      <c r="V5" s="30">
        <v>24</v>
      </c>
      <c r="W5" s="22">
        <v>9450</v>
      </c>
      <c r="X5" s="30">
        <v>24</v>
      </c>
      <c r="Y5" s="22">
        <v>10400</v>
      </c>
      <c r="Z5" s="30">
        <v>24</v>
      </c>
      <c r="AA5" s="22">
        <v>15000</v>
      </c>
      <c r="AB5" s="30">
        <v>24</v>
      </c>
      <c r="AC5" s="31">
        <v>340</v>
      </c>
      <c r="AD5" s="30">
        <v>3</v>
      </c>
      <c r="AE5" s="31">
        <v>640</v>
      </c>
      <c r="AF5" s="30">
        <v>3</v>
      </c>
      <c r="AG5" s="31"/>
      <c r="AH5" s="30">
        <v>3</v>
      </c>
      <c r="AI5" s="31"/>
      <c r="AJ5" s="30">
        <v>3</v>
      </c>
      <c r="AK5" s="31">
        <v>440</v>
      </c>
      <c r="AL5" s="30">
        <v>3</v>
      </c>
      <c r="AM5" s="31">
        <v>900</v>
      </c>
      <c r="AN5" s="30">
        <v>3</v>
      </c>
      <c r="AO5" s="31">
        <v>900</v>
      </c>
      <c r="AP5" s="30">
        <v>3</v>
      </c>
      <c r="AQ5" s="31">
        <v>900</v>
      </c>
      <c r="AR5" s="30">
        <v>3</v>
      </c>
      <c r="AS5" s="22">
        <v>4200</v>
      </c>
      <c r="AT5" s="30">
        <v>24</v>
      </c>
    </row>
    <row r="6" spans="1:46">
      <c r="A6" s="21"/>
      <c r="B6" s="30">
        <v>23</v>
      </c>
      <c r="C6" s="21">
        <v>75</v>
      </c>
      <c r="D6" s="30">
        <v>23</v>
      </c>
      <c r="E6" s="21">
        <v>95</v>
      </c>
      <c r="F6" s="30">
        <v>23</v>
      </c>
      <c r="G6" s="21">
        <v>80</v>
      </c>
      <c r="H6" s="30">
        <v>23</v>
      </c>
      <c r="I6" s="21">
        <v>89</v>
      </c>
      <c r="J6" s="30">
        <v>23</v>
      </c>
      <c r="K6" s="21">
        <v>137</v>
      </c>
      <c r="L6" s="30">
        <v>23</v>
      </c>
      <c r="M6" s="21">
        <v>175</v>
      </c>
      <c r="N6" s="30">
        <v>23</v>
      </c>
      <c r="O6" s="22">
        <v>441</v>
      </c>
      <c r="P6" s="30">
        <v>23</v>
      </c>
      <c r="Q6" s="22">
        <v>1121</v>
      </c>
      <c r="R6" s="30">
        <v>23</v>
      </c>
      <c r="S6" s="22">
        <v>2501</v>
      </c>
      <c r="T6" s="30">
        <v>23</v>
      </c>
      <c r="U6" s="22">
        <v>6401</v>
      </c>
      <c r="V6" s="30">
        <v>23</v>
      </c>
      <c r="W6" s="22">
        <v>9451</v>
      </c>
      <c r="X6" s="30">
        <v>23</v>
      </c>
      <c r="Y6" s="22">
        <v>10401</v>
      </c>
      <c r="Z6" s="30">
        <v>23</v>
      </c>
      <c r="AA6" s="22">
        <v>15001</v>
      </c>
      <c r="AB6" s="30">
        <v>23</v>
      </c>
      <c r="AC6" s="31"/>
      <c r="AD6" s="30"/>
      <c r="AE6" s="31"/>
      <c r="AF6" s="30"/>
      <c r="AG6" s="31"/>
      <c r="AH6" s="30"/>
      <c r="AI6" s="31"/>
      <c r="AJ6" s="30"/>
      <c r="AK6" s="31"/>
      <c r="AL6" s="30"/>
      <c r="AM6" s="31"/>
      <c r="AN6" s="30"/>
      <c r="AO6" s="31"/>
      <c r="AP6" s="30"/>
      <c r="AQ6" s="31"/>
      <c r="AR6" s="30"/>
      <c r="AS6" s="22">
        <v>4201</v>
      </c>
      <c r="AT6" s="30">
        <v>23</v>
      </c>
    </row>
    <row r="7" spans="1:46">
      <c r="A7" s="21">
        <v>64</v>
      </c>
      <c r="B7" s="30">
        <v>23</v>
      </c>
      <c r="C7" s="21">
        <v>76</v>
      </c>
      <c r="D7" s="30">
        <v>23</v>
      </c>
      <c r="E7" s="21">
        <v>96</v>
      </c>
      <c r="F7" s="30">
        <v>23</v>
      </c>
      <c r="G7" s="21">
        <v>81</v>
      </c>
      <c r="H7" s="30">
        <v>23</v>
      </c>
      <c r="I7" s="21">
        <v>90</v>
      </c>
      <c r="J7" s="30">
        <v>23</v>
      </c>
      <c r="K7" s="21">
        <v>140</v>
      </c>
      <c r="L7" s="30">
        <v>23</v>
      </c>
      <c r="M7" s="21">
        <v>178</v>
      </c>
      <c r="N7" s="30">
        <v>23</v>
      </c>
      <c r="O7" s="22">
        <v>450</v>
      </c>
      <c r="P7" s="30">
        <v>23</v>
      </c>
      <c r="Q7" s="22">
        <v>1140</v>
      </c>
      <c r="R7" s="30">
        <v>23</v>
      </c>
      <c r="S7" s="22">
        <v>2550</v>
      </c>
      <c r="T7" s="30">
        <v>23</v>
      </c>
      <c r="U7" s="22">
        <v>6550</v>
      </c>
      <c r="V7" s="30">
        <v>23</v>
      </c>
      <c r="W7" s="22">
        <v>10000</v>
      </c>
      <c r="X7" s="30">
        <v>23</v>
      </c>
      <c r="Y7" s="22">
        <v>11000</v>
      </c>
      <c r="Z7" s="30">
        <v>23</v>
      </c>
      <c r="AA7" s="22">
        <v>15400</v>
      </c>
      <c r="AB7" s="30">
        <v>23</v>
      </c>
      <c r="AC7" s="31">
        <v>350</v>
      </c>
      <c r="AD7" s="30">
        <v>4</v>
      </c>
      <c r="AE7" s="31">
        <v>660</v>
      </c>
      <c r="AF7" s="30">
        <v>4</v>
      </c>
      <c r="AG7" s="31"/>
      <c r="AH7" s="30">
        <v>4</v>
      </c>
      <c r="AI7" s="31">
        <v>120</v>
      </c>
      <c r="AJ7" s="30">
        <v>4</v>
      </c>
      <c r="AK7" s="31">
        <v>460</v>
      </c>
      <c r="AL7" s="30">
        <v>4</v>
      </c>
      <c r="AM7" s="31">
        <v>1000</v>
      </c>
      <c r="AN7" s="30">
        <v>4</v>
      </c>
      <c r="AO7" s="31">
        <v>1000</v>
      </c>
      <c r="AP7" s="30">
        <v>4</v>
      </c>
      <c r="AQ7" s="31">
        <v>1000</v>
      </c>
      <c r="AR7" s="30">
        <v>4</v>
      </c>
      <c r="AS7" s="22">
        <v>4400</v>
      </c>
      <c r="AT7" s="30">
        <v>23</v>
      </c>
    </row>
    <row r="8" spans="1:46">
      <c r="A8" s="21"/>
      <c r="B8" s="30">
        <v>22</v>
      </c>
      <c r="C8" s="21">
        <v>77</v>
      </c>
      <c r="D8" s="30">
        <v>22</v>
      </c>
      <c r="E8" s="21">
        <v>97</v>
      </c>
      <c r="F8" s="30">
        <v>22</v>
      </c>
      <c r="G8" s="21">
        <v>82</v>
      </c>
      <c r="H8" s="30">
        <v>22</v>
      </c>
      <c r="I8" s="21">
        <v>91</v>
      </c>
      <c r="J8" s="30">
        <v>22</v>
      </c>
      <c r="K8" s="21">
        <v>141</v>
      </c>
      <c r="L8" s="30">
        <v>22</v>
      </c>
      <c r="M8" s="21">
        <v>179</v>
      </c>
      <c r="N8" s="30">
        <v>22</v>
      </c>
      <c r="O8" s="22">
        <v>451</v>
      </c>
      <c r="P8" s="30">
        <v>22</v>
      </c>
      <c r="Q8" s="22">
        <v>1141</v>
      </c>
      <c r="R8" s="30">
        <v>22</v>
      </c>
      <c r="S8" s="22">
        <v>2551</v>
      </c>
      <c r="T8" s="30">
        <v>22</v>
      </c>
      <c r="U8" s="22">
        <v>6551</v>
      </c>
      <c r="V8" s="30">
        <v>22</v>
      </c>
      <c r="W8" s="22">
        <v>10001</v>
      </c>
      <c r="X8" s="30">
        <v>22</v>
      </c>
      <c r="Y8" s="22">
        <v>11001</v>
      </c>
      <c r="Z8" s="30">
        <v>22</v>
      </c>
      <c r="AA8" s="22">
        <v>15401</v>
      </c>
      <c r="AB8" s="30">
        <v>22</v>
      </c>
      <c r="AC8" s="31"/>
      <c r="AD8" s="30"/>
      <c r="AE8" s="31"/>
      <c r="AF8" s="30"/>
      <c r="AG8" s="31"/>
      <c r="AH8" s="30"/>
      <c r="AI8" s="31"/>
      <c r="AJ8" s="30"/>
      <c r="AK8" s="31"/>
      <c r="AL8" s="30"/>
      <c r="AM8" s="31"/>
      <c r="AN8" s="30"/>
      <c r="AO8" s="31"/>
      <c r="AP8" s="30"/>
      <c r="AQ8" s="31"/>
      <c r="AR8" s="30"/>
      <c r="AS8" s="22">
        <v>4401</v>
      </c>
      <c r="AT8" s="30">
        <v>22</v>
      </c>
    </row>
    <row r="9" spans="1:46">
      <c r="A9" s="21">
        <v>65</v>
      </c>
      <c r="B9" s="30">
        <v>22</v>
      </c>
      <c r="C9" s="21">
        <v>78</v>
      </c>
      <c r="D9" s="30">
        <v>22</v>
      </c>
      <c r="E9" s="21">
        <v>98</v>
      </c>
      <c r="F9" s="30">
        <v>22</v>
      </c>
      <c r="G9" s="21">
        <v>84</v>
      </c>
      <c r="H9" s="30">
        <v>22</v>
      </c>
      <c r="I9" s="21">
        <v>93</v>
      </c>
      <c r="J9" s="30">
        <v>22</v>
      </c>
      <c r="K9" s="21">
        <v>144</v>
      </c>
      <c r="L9" s="30">
        <v>22</v>
      </c>
      <c r="M9" s="21">
        <v>182</v>
      </c>
      <c r="N9" s="30">
        <v>22</v>
      </c>
      <c r="O9" s="22">
        <v>460</v>
      </c>
      <c r="P9" s="30">
        <v>22</v>
      </c>
      <c r="Q9" s="22">
        <v>1160</v>
      </c>
      <c r="R9" s="30">
        <v>22</v>
      </c>
      <c r="S9" s="22">
        <v>3000</v>
      </c>
      <c r="T9" s="30">
        <v>22</v>
      </c>
      <c r="U9" s="22">
        <v>7100</v>
      </c>
      <c r="V9" s="30">
        <v>22</v>
      </c>
      <c r="W9" s="22">
        <v>10150</v>
      </c>
      <c r="X9" s="30">
        <v>22</v>
      </c>
      <c r="Y9" s="22">
        <v>11200</v>
      </c>
      <c r="Z9" s="30">
        <v>22</v>
      </c>
      <c r="AA9" s="22">
        <v>16200</v>
      </c>
      <c r="AB9" s="30">
        <v>22</v>
      </c>
      <c r="AC9" s="31">
        <v>360</v>
      </c>
      <c r="AD9" s="30">
        <v>5</v>
      </c>
      <c r="AE9" s="31">
        <v>680</v>
      </c>
      <c r="AF9" s="30">
        <v>5</v>
      </c>
      <c r="AG9" s="31">
        <v>110</v>
      </c>
      <c r="AH9" s="30">
        <v>5</v>
      </c>
      <c r="AI9" s="31"/>
      <c r="AJ9" s="30">
        <v>5</v>
      </c>
      <c r="AK9" s="31">
        <v>480</v>
      </c>
      <c r="AL9" s="30">
        <v>5</v>
      </c>
      <c r="AM9" s="31">
        <v>1100</v>
      </c>
      <c r="AN9" s="30">
        <v>5</v>
      </c>
      <c r="AO9" s="31">
        <v>1100</v>
      </c>
      <c r="AP9" s="30">
        <v>5</v>
      </c>
      <c r="AQ9" s="31">
        <v>1100</v>
      </c>
      <c r="AR9" s="30">
        <v>5</v>
      </c>
      <c r="AS9" s="22">
        <v>5000</v>
      </c>
      <c r="AT9" s="30">
        <v>22</v>
      </c>
    </row>
    <row r="10" spans="1:46">
      <c r="A10" s="21"/>
      <c r="B10" s="30">
        <v>21</v>
      </c>
      <c r="C10" s="21">
        <v>79</v>
      </c>
      <c r="D10" s="30">
        <v>21</v>
      </c>
      <c r="E10" s="21">
        <v>99</v>
      </c>
      <c r="F10" s="30">
        <v>21</v>
      </c>
      <c r="G10" s="21">
        <v>85</v>
      </c>
      <c r="H10" s="30">
        <v>21</v>
      </c>
      <c r="I10" s="21">
        <v>94</v>
      </c>
      <c r="J10" s="30">
        <v>21</v>
      </c>
      <c r="K10" s="21">
        <v>145</v>
      </c>
      <c r="L10" s="30">
        <v>21</v>
      </c>
      <c r="M10" s="21">
        <v>183</v>
      </c>
      <c r="N10" s="30">
        <v>21</v>
      </c>
      <c r="O10" s="22">
        <v>461</v>
      </c>
      <c r="P10" s="30">
        <v>21</v>
      </c>
      <c r="Q10" s="22">
        <v>1161</v>
      </c>
      <c r="R10" s="30">
        <v>21</v>
      </c>
      <c r="S10" s="22">
        <v>3001</v>
      </c>
      <c r="T10" s="30">
        <v>21</v>
      </c>
      <c r="U10" s="22">
        <v>7101</v>
      </c>
      <c r="V10" s="30">
        <v>21</v>
      </c>
      <c r="W10" s="22">
        <v>10151</v>
      </c>
      <c r="X10" s="30">
        <v>21</v>
      </c>
      <c r="Y10" s="22">
        <v>11201</v>
      </c>
      <c r="Z10" s="30">
        <v>21</v>
      </c>
      <c r="AA10" s="22">
        <v>16201</v>
      </c>
      <c r="AB10" s="30">
        <v>21</v>
      </c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0"/>
      <c r="AO10" s="31"/>
      <c r="AP10" s="30"/>
      <c r="AQ10" s="31"/>
      <c r="AR10" s="30"/>
      <c r="AS10" s="22">
        <v>5001</v>
      </c>
      <c r="AT10" s="30">
        <v>21</v>
      </c>
    </row>
    <row r="11" spans="1:46">
      <c r="A11" s="21">
        <v>66</v>
      </c>
      <c r="B11" s="30">
        <v>21</v>
      </c>
      <c r="C11" s="21">
        <v>80</v>
      </c>
      <c r="D11" s="30">
        <v>21</v>
      </c>
      <c r="E11" s="21">
        <v>100</v>
      </c>
      <c r="F11" s="30">
        <v>21</v>
      </c>
      <c r="G11" s="21">
        <v>87</v>
      </c>
      <c r="H11" s="30">
        <v>21</v>
      </c>
      <c r="I11" s="21">
        <v>96</v>
      </c>
      <c r="J11" s="30">
        <v>21</v>
      </c>
      <c r="K11" s="21">
        <v>148</v>
      </c>
      <c r="L11" s="30">
        <v>21</v>
      </c>
      <c r="M11" s="21">
        <v>186</v>
      </c>
      <c r="N11" s="30">
        <v>21</v>
      </c>
      <c r="O11" s="22">
        <v>470</v>
      </c>
      <c r="P11" s="30">
        <v>21</v>
      </c>
      <c r="Q11" s="22">
        <v>1180</v>
      </c>
      <c r="R11" s="30">
        <v>21</v>
      </c>
      <c r="S11" s="22">
        <v>3050</v>
      </c>
      <c r="T11" s="30">
        <v>21</v>
      </c>
      <c r="U11" s="22">
        <v>7200</v>
      </c>
      <c r="V11" s="30">
        <v>21</v>
      </c>
      <c r="W11" s="22">
        <v>10300</v>
      </c>
      <c r="X11" s="30">
        <v>21</v>
      </c>
      <c r="Y11" s="22">
        <v>11400</v>
      </c>
      <c r="Z11" s="30">
        <v>21</v>
      </c>
      <c r="AA11" s="22">
        <v>17000</v>
      </c>
      <c r="AB11" s="30">
        <v>21</v>
      </c>
      <c r="AC11" s="31">
        <v>370</v>
      </c>
      <c r="AD11" s="30">
        <v>6</v>
      </c>
      <c r="AE11" s="31">
        <v>700</v>
      </c>
      <c r="AF11" s="30">
        <v>6</v>
      </c>
      <c r="AG11" s="31"/>
      <c r="AH11" s="30">
        <v>6</v>
      </c>
      <c r="AI11" s="31">
        <v>140</v>
      </c>
      <c r="AJ11" s="30">
        <v>6</v>
      </c>
      <c r="AK11" s="31">
        <v>500</v>
      </c>
      <c r="AL11" s="30">
        <v>6</v>
      </c>
      <c r="AM11" s="31">
        <v>1200</v>
      </c>
      <c r="AN11" s="30">
        <v>6</v>
      </c>
      <c r="AO11" s="31">
        <v>1200</v>
      </c>
      <c r="AP11" s="30">
        <v>6</v>
      </c>
      <c r="AQ11" s="31">
        <v>1200</v>
      </c>
      <c r="AR11" s="30">
        <v>6</v>
      </c>
      <c r="AS11" s="22">
        <v>5150</v>
      </c>
      <c r="AT11" s="30">
        <v>21</v>
      </c>
    </row>
    <row r="12" spans="1:46">
      <c r="A12" s="21">
        <v>67</v>
      </c>
      <c r="B12" s="30">
        <v>20</v>
      </c>
      <c r="C12" s="21">
        <v>81</v>
      </c>
      <c r="D12" s="30">
        <v>20</v>
      </c>
      <c r="E12" s="21">
        <v>101</v>
      </c>
      <c r="F12" s="30">
        <v>20</v>
      </c>
      <c r="G12" s="21">
        <v>88</v>
      </c>
      <c r="H12" s="30">
        <v>20</v>
      </c>
      <c r="I12" s="21">
        <v>97</v>
      </c>
      <c r="J12" s="30">
        <v>20</v>
      </c>
      <c r="K12" s="21">
        <v>149</v>
      </c>
      <c r="L12" s="30">
        <v>20</v>
      </c>
      <c r="M12" s="21">
        <v>187</v>
      </c>
      <c r="N12" s="30">
        <v>20</v>
      </c>
      <c r="O12" s="22">
        <v>471</v>
      </c>
      <c r="P12" s="30">
        <v>20</v>
      </c>
      <c r="Q12" s="22">
        <v>1181</v>
      </c>
      <c r="R12" s="30">
        <v>20</v>
      </c>
      <c r="S12" s="22">
        <v>3051</v>
      </c>
      <c r="T12" s="30">
        <v>20</v>
      </c>
      <c r="U12" s="22">
        <v>7201</v>
      </c>
      <c r="V12" s="30">
        <v>20</v>
      </c>
      <c r="W12" s="22">
        <v>10301</v>
      </c>
      <c r="X12" s="30">
        <v>20</v>
      </c>
      <c r="Y12" s="22">
        <v>11401</v>
      </c>
      <c r="Z12" s="30">
        <v>20</v>
      </c>
      <c r="AA12" s="22">
        <v>17001</v>
      </c>
      <c r="AB12" s="30">
        <v>20</v>
      </c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0"/>
      <c r="AO12" s="31"/>
      <c r="AP12" s="30"/>
      <c r="AQ12" s="31"/>
      <c r="AR12" s="30"/>
      <c r="AS12" s="22">
        <v>5151</v>
      </c>
      <c r="AT12" s="30">
        <v>20</v>
      </c>
    </row>
    <row r="13" spans="1:46">
      <c r="A13" s="21">
        <v>68</v>
      </c>
      <c r="B13" s="30">
        <v>20</v>
      </c>
      <c r="C13" s="21">
        <v>82</v>
      </c>
      <c r="D13" s="30">
        <v>20</v>
      </c>
      <c r="E13" s="21">
        <v>102</v>
      </c>
      <c r="F13" s="30">
        <v>20</v>
      </c>
      <c r="G13" s="21">
        <v>90</v>
      </c>
      <c r="H13" s="30">
        <v>20</v>
      </c>
      <c r="I13" s="21">
        <v>99</v>
      </c>
      <c r="J13" s="30">
        <v>20</v>
      </c>
      <c r="K13" s="21">
        <v>152</v>
      </c>
      <c r="L13" s="30">
        <v>20</v>
      </c>
      <c r="M13" s="21">
        <v>190</v>
      </c>
      <c r="N13" s="30">
        <v>20</v>
      </c>
      <c r="O13" s="22">
        <v>480</v>
      </c>
      <c r="P13" s="30">
        <v>20</v>
      </c>
      <c r="Q13" s="22">
        <v>1200</v>
      </c>
      <c r="R13" s="30">
        <v>20</v>
      </c>
      <c r="S13" s="22">
        <v>3100</v>
      </c>
      <c r="T13" s="30">
        <v>20</v>
      </c>
      <c r="U13" s="22">
        <v>7300</v>
      </c>
      <c r="V13" s="30">
        <v>20</v>
      </c>
      <c r="W13" s="22">
        <v>10450</v>
      </c>
      <c r="X13" s="30">
        <v>20</v>
      </c>
      <c r="Y13" s="22">
        <v>12000</v>
      </c>
      <c r="Z13" s="30">
        <v>20</v>
      </c>
      <c r="AA13" s="22">
        <v>17400</v>
      </c>
      <c r="AB13" s="30">
        <v>20</v>
      </c>
      <c r="AC13" s="31">
        <v>380</v>
      </c>
      <c r="AD13" s="30">
        <v>7</v>
      </c>
      <c r="AE13" s="31">
        <v>720</v>
      </c>
      <c r="AF13" s="30">
        <v>7</v>
      </c>
      <c r="AG13" s="31">
        <v>120</v>
      </c>
      <c r="AH13" s="30">
        <v>7</v>
      </c>
      <c r="AI13" s="31"/>
      <c r="AJ13" s="30">
        <v>7</v>
      </c>
      <c r="AK13" s="31">
        <v>525</v>
      </c>
      <c r="AL13" s="30">
        <v>7</v>
      </c>
      <c r="AM13" s="31">
        <v>1300</v>
      </c>
      <c r="AN13" s="30">
        <v>7</v>
      </c>
      <c r="AO13" s="31">
        <v>1300</v>
      </c>
      <c r="AP13" s="30">
        <v>7</v>
      </c>
      <c r="AQ13" s="31">
        <v>1300</v>
      </c>
      <c r="AR13" s="30">
        <v>7</v>
      </c>
      <c r="AS13" s="22">
        <v>5300</v>
      </c>
      <c r="AT13" s="30">
        <v>20</v>
      </c>
    </row>
    <row r="14" spans="1:46">
      <c r="A14" s="21">
        <v>69</v>
      </c>
      <c r="B14" s="30">
        <v>19</v>
      </c>
      <c r="C14" s="21">
        <v>83</v>
      </c>
      <c r="D14" s="30">
        <v>19</v>
      </c>
      <c r="E14" s="21">
        <v>103</v>
      </c>
      <c r="F14" s="30">
        <v>19</v>
      </c>
      <c r="G14" s="21">
        <v>91</v>
      </c>
      <c r="H14" s="30">
        <v>19</v>
      </c>
      <c r="I14" s="21">
        <v>100</v>
      </c>
      <c r="J14" s="30">
        <v>19</v>
      </c>
      <c r="K14" s="21">
        <v>153</v>
      </c>
      <c r="L14" s="30">
        <v>19</v>
      </c>
      <c r="M14" s="21">
        <v>191</v>
      </c>
      <c r="N14" s="30">
        <v>19</v>
      </c>
      <c r="O14" s="22">
        <v>481</v>
      </c>
      <c r="P14" s="30">
        <v>19</v>
      </c>
      <c r="Q14" s="22">
        <v>1201</v>
      </c>
      <c r="R14" s="30">
        <v>19</v>
      </c>
      <c r="S14" s="22">
        <v>3101</v>
      </c>
      <c r="T14" s="30">
        <v>19</v>
      </c>
      <c r="U14" s="22">
        <v>7301</v>
      </c>
      <c r="V14" s="30">
        <v>19</v>
      </c>
      <c r="W14" s="22">
        <v>10451</v>
      </c>
      <c r="X14" s="30">
        <v>19</v>
      </c>
      <c r="Y14" s="22">
        <v>12001</v>
      </c>
      <c r="Z14" s="30">
        <v>19</v>
      </c>
      <c r="AA14" s="22">
        <v>17401</v>
      </c>
      <c r="AB14" s="30">
        <v>19</v>
      </c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0"/>
      <c r="AO14" s="31"/>
      <c r="AP14" s="30"/>
      <c r="AQ14" s="31"/>
      <c r="AR14" s="30"/>
      <c r="AS14" s="22">
        <v>5301</v>
      </c>
      <c r="AT14" s="30">
        <v>19</v>
      </c>
    </row>
    <row r="15" spans="1:46">
      <c r="A15" s="21">
        <v>70</v>
      </c>
      <c r="B15" s="30">
        <v>19</v>
      </c>
      <c r="C15" s="21">
        <v>84</v>
      </c>
      <c r="D15" s="30">
        <v>19</v>
      </c>
      <c r="E15" s="21">
        <v>104</v>
      </c>
      <c r="F15" s="30">
        <v>19</v>
      </c>
      <c r="G15" s="21">
        <v>94</v>
      </c>
      <c r="H15" s="30">
        <v>19</v>
      </c>
      <c r="I15" s="21">
        <v>102</v>
      </c>
      <c r="J15" s="30">
        <v>19</v>
      </c>
      <c r="K15" s="21">
        <v>156</v>
      </c>
      <c r="L15" s="30">
        <v>19</v>
      </c>
      <c r="M15" s="21">
        <v>194</v>
      </c>
      <c r="N15" s="30">
        <v>19</v>
      </c>
      <c r="O15" s="22">
        <v>495</v>
      </c>
      <c r="P15" s="30">
        <v>19</v>
      </c>
      <c r="Q15" s="22">
        <v>1220</v>
      </c>
      <c r="R15" s="30">
        <v>19</v>
      </c>
      <c r="S15" s="22">
        <v>3160</v>
      </c>
      <c r="T15" s="30">
        <v>19</v>
      </c>
      <c r="U15" s="22">
        <v>7400</v>
      </c>
      <c r="V15" s="30">
        <v>19</v>
      </c>
      <c r="W15" s="22">
        <v>11000</v>
      </c>
      <c r="X15" s="30">
        <v>19</v>
      </c>
      <c r="Y15" s="22">
        <v>12200</v>
      </c>
      <c r="Z15" s="30">
        <v>19</v>
      </c>
      <c r="AA15" s="22">
        <v>18200</v>
      </c>
      <c r="AB15" s="30">
        <v>19</v>
      </c>
      <c r="AC15" s="31">
        <v>390</v>
      </c>
      <c r="AD15" s="30">
        <v>8</v>
      </c>
      <c r="AE15" s="31">
        <v>740</v>
      </c>
      <c r="AF15" s="30">
        <v>8</v>
      </c>
      <c r="AG15" s="31"/>
      <c r="AH15" s="30">
        <v>8</v>
      </c>
      <c r="AI15" s="31">
        <v>160</v>
      </c>
      <c r="AJ15" s="30">
        <v>8</v>
      </c>
      <c r="AK15" s="31">
        <v>550</v>
      </c>
      <c r="AL15" s="30">
        <v>8</v>
      </c>
      <c r="AM15" s="31">
        <v>1400</v>
      </c>
      <c r="AN15" s="30">
        <v>8</v>
      </c>
      <c r="AO15" s="31">
        <v>1400</v>
      </c>
      <c r="AP15" s="30">
        <v>8</v>
      </c>
      <c r="AQ15" s="31">
        <v>1400</v>
      </c>
      <c r="AR15" s="30">
        <v>8</v>
      </c>
      <c r="AS15" s="22">
        <v>5450</v>
      </c>
      <c r="AT15" s="30">
        <v>19</v>
      </c>
    </row>
    <row r="16" spans="1:46">
      <c r="A16" s="21">
        <v>71</v>
      </c>
      <c r="B16" s="30">
        <v>18</v>
      </c>
      <c r="C16" s="21">
        <v>85</v>
      </c>
      <c r="D16" s="30">
        <v>18</v>
      </c>
      <c r="E16" s="21">
        <v>105</v>
      </c>
      <c r="F16" s="30">
        <v>18</v>
      </c>
      <c r="G16" s="21">
        <v>95</v>
      </c>
      <c r="H16" s="30">
        <v>18</v>
      </c>
      <c r="I16" s="21">
        <v>103</v>
      </c>
      <c r="J16" s="30">
        <v>18</v>
      </c>
      <c r="K16" s="21">
        <v>157</v>
      </c>
      <c r="L16" s="30">
        <v>18</v>
      </c>
      <c r="M16" s="21">
        <v>195</v>
      </c>
      <c r="N16" s="30">
        <v>18</v>
      </c>
      <c r="O16" s="22">
        <v>496</v>
      </c>
      <c r="P16" s="30">
        <v>18</v>
      </c>
      <c r="Q16" s="22">
        <v>1221</v>
      </c>
      <c r="R16" s="30">
        <v>18</v>
      </c>
      <c r="S16" s="22">
        <v>3161</v>
      </c>
      <c r="T16" s="30">
        <v>18</v>
      </c>
      <c r="U16" s="22">
        <v>7401</v>
      </c>
      <c r="V16" s="30">
        <v>18</v>
      </c>
      <c r="W16" s="22">
        <v>11001</v>
      </c>
      <c r="X16" s="30">
        <v>18</v>
      </c>
      <c r="Y16" s="22">
        <v>12201</v>
      </c>
      <c r="Z16" s="30">
        <v>18</v>
      </c>
      <c r="AA16" s="22">
        <v>18201</v>
      </c>
      <c r="AB16" s="30">
        <v>18</v>
      </c>
      <c r="AC16" s="31"/>
      <c r="AD16" s="30"/>
      <c r="AE16" s="31"/>
      <c r="AF16" s="30"/>
      <c r="AG16" s="31"/>
      <c r="AH16" s="30"/>
      <c r="AI16" s="31"/>
      <c r="AJ16" s="30"/>
      <c r="AK16" s="31"/>
      <c r="AL16" s="30"/>
      <c r="AM16" s="31"/>
      <c r="AN16" s="30"/>
      <c r="AO16" s="31"/>
      <c r="AP16" s="30"/>
      <c r="AQ16" s="31"/>
      <c r="AR16" s="30"/>
      <c r="AS16" s="22">
        <v>5451</v>
      </c>
      <c r="AT16" s="30">
        <v>18</v>
      </c>
    </row>
    <row r="17" spans="1:46">
      <c r="A17" s="21">
        <v>72</v>
      </c>
      <c r="B17" s="30">
        <v>18</v>
      </c>
      <c r="C17" s="21">
        <v>86</v>
      </c>
      <c r="D17" s="30">
        <v>18</v>
      </c>
      <c r="E17" s="21">
        <v>106</v>
      </c>
      <c r="F17" s="30">
        <v>18</v>
      </c>
      <c r="G17" s="21">
        <v>98</v>
      </c>
      <c r="H17" s="30">
        <v>18</v>
      </c>
      <c r="I17" s="21">
        <v>106</v>
      </c>
      <c r="J17" s="30">
        <v>18</v>
      </c>
      <c r="K17" s="21">
        <v>161</v>
      </c>
      <c r="L17" s="30">
        <v>18</v>
      </c>
      <c r="M17" s="21">
        <v>198</v>
      </c>
      <c r="N17" s="30">
        <v>18</v>
      </c>
      <c r="O17" s="22">
        <v>510</v>
      </c>
      <c r="P17" s="30">
        <v>18</v>
      </c>
      <c r="Q17" s="22">
        <v>1240</v>
      </c>
      <c r="R17" s="30">
        <v>18</v>
      </c>
      <c r="S17" s="22">
        <v>3220</v>
      </c>
      <c r="T17" s="30">
        <v>18</v>
      </c>
      <c r="U17" s="22">
        <v>7500</v>
      </c>
      <c r="V17" s="30">
        <v>18</v>
      </c>
      <c r="W17" s="22">
        <v>11150</v>
      </c>
      <c r="X17" s="30">
        <v>18</v>
      </c>
      <c r="Y17" s="22">
        <v>12400</v>
      </c>
      <c r="Z17" s="30">
        <v>18</v>
      </c>
      <c r="AA17" s="22">
        <v>19000</v>
      </c>
      <c r="AB17" s="30">
        <v>18</v>
      </c>
      <c r="AC17" s="31">
        <v>400</v>
      </c>
      <c r="AD17" s="30">
        <v>9</v>
      </c>
      <c r="AE17" s="31">
        <v>760</v>
      </c>
      <c r="AF17" s="30">
        <v>9</v>
      </c>
      <c r="AG17" s="31">
        <v>125</v>
      </c>
      <c r="AH17" s="30">
        <v>9</v>
      </c>
      <c r="AI17" s="31"/>
      <c r="AJ17" s="30">
        <v>9</v>
      </c>
      <c r="AK17" s="31">
        <v>575</v>
      </c>
      <c r="AL17" s="30">
        <v>9</v>
      </c>
      <c r="AM17" s="31">
        <v>1500</v>
      </c>
      <c r="AN17" s="30">
        <v>9</v>
      </c>
      <c r="AO17" s="31">
        <v>1500</v>
      </c>
      <c r="AP17" s="30">
        <v>9</v>
      </c>
      <c r="AQ17" s="31">
        <v>1500</v>
      </c>
      <c r="AR17" s="30">
        <v>9</v>
      </c>
      <c r="AS17" s="22">
        <v>6000</v>
      </c>
      <c r="AT17" s="30">
        <v>18</v>
      </c>
    </row>
    <row r="18" spans="1:46">
      <c r="A18" s="21">
        <v>73</v>
      </c>
      <c r="B18" s="30">
        <v>17</v>
      </c>
      <c r="C18" s="21">
        <v>87</v>
      </c>
      <c r="D18" s="30">
        <v>17</v>
      </c>
      <c r="E18" s="21">
        <v>107</v>
      </c>
      <c r="F18" s="30">
        <v>17</v>
      </c>
      <c r="G18" s="21">
        <v>99</v>
      </c>
      <c r="H18" s="30">
        <v>17</v>
      </c>
      <c r="I18" s="21">
        <v>107</v>
      </c>
      <c r="J18" s="30">
        <v>17</v>
      </c>
      <c r="K18" s="21">
        <v>162</v>
      </c>
      <c r="L18" s="30">
        <v>17</v>
      </c>
      <c r="M18" s="21">
        <v>199</v>
      </c>
      <c r="N18" s="30">
        <v>17</v>
      </c>
      <c r="O18" s="22">
        <v>511</v>
      </c>
      <c r="P18" s="30">
        <v>17</v>
      </c>
      <c r="Q18" s="22">
        <v>1241</v>
      </c>
      <c r="R18" s="30">
        <v>17</v>
      </c>
      <c r="S18" s="22">
        <v>3221</v>
      </c>
      <c r="T18" s="30">
        <v>17</v>
      </c>
      <c r="U18" s="22">
        <v>7501</v>
      </c>
      <c r="V18" s="30">
        <v>17</v>
      </c>
      <c r="W18" s="22">
        <v>11151</v>
      </c>
      <c r="X18" s="30">
        <v>17</v>
      </c>
      <c r="Y18" s="22">
        <v>12401</v>
      </c>
      <c r="Z18" s="30">
        <v>17</v>
      </c>
      <c r="AA18" s="22">
        <v>19001</v>
      </c>
      <c r="AB18" s="30">
        <v>17</v>
      </c>
      <c r="AC18" s="31"/>
      <c r="AD18" s="30"/>
      <c r="AE18" s="31"/>
      <c r="AF18" s="30"/>
      <c r="AG18" s="31"/>
      <c r="AH18" s="30"/>
      <c r="AI18" s="31"/>
      <c r="AJ18" s="30"/>
      <c r="AK18" s="31"/>
      <c r="AL18" s="30"/>
      <c r="AM18" s="31"/>
      <c r="AN18" s="30"/>
      <c r="AO18" s="31"/>
      <c r="AP18" s="30"/>
      <c r="AQ18" s="31"/>
      <c r="AR18" s="30"/>
      <c r="AS18" s="22">
        <v>6001</v>
      </c>
      <c r="AT18" s="30">
        <v>17</v>
      </c>
    </row>
    <row r="19" spans="1:46">
      <c r="A19" s="21">
        <v>74</v>
      </c>
      <c r="B19" s="30">
        <v>17</v>
      </c>
      <c r="C19" s="21">
        <v>88</v>
      </c>
      <c r="D19" s="30">
        <v>17</v>
      </c>
      <c r="E19" s="21">
        <v>109</v>
      </c>
      <c r="F19" s="30">
        <v>17</v>
      </c>
      <c r="G19" s="21">
        <v>102</v>
      </c>
      <c r="H19" s="30">
        <v>17</v>
      </c>
      <c r="I19" s="21">
        <v>110</v>
      </c>
      <c r="J19" s="30">
        <v>17</v>
      </c>
      <c r="K19" s="21">
        <v>166</v>
      </c>
      <c r="L19" s="30">
        <v>17</v>
      </c>
      <c r="M19" s="21">
        <v>202</v>
      </c>
      <c r="N19" s="30">
        <v>17</v>
      </c>
      <c r="O19" s="22">
        <v>525</v>
      </c>
      <c r="P19" s="30">
        <v>17</v>
      </c>
      <c r="Q19" s="22">
        <v>1260</v>
      </c>
      <c r="R19" s="30">
        <v>17</v>
      </c>
      <c r="S19" s="22">
        <v>3300</v>
      </c>
      <c r="T19" s="30">
        <v>17</v>
      </c>
      <c r="U19" s="22">
        <v>8000</v>
      </c>
      <c r="V19" s="30">
        <v>17</v>
      </c>
      <c r="W19" s="22">
        <v>11300</v>
      </c>
      <c r="X19" s="30">
        <v>17</v>
      </c>
      <c r="Y19" s="22">
        <v>13000</v>
      </c>
      <c r="Z19" s="30">
        <v>17</v>
      </c>
      <c r="AA19" s="22">
        <v>19500</v>
      </c>
      <c r="AB19" s="30">
        <v>17</v>
      </c>
      <c r="AC19" s="31">
        <v>410</v>
      </c>
      <c r="AD19" s="30">
        <v>10</v>
      </c>
      <c r="AE19" s="31">
        <v>780</v>
      </c>
      <c r="AF19" s="30">
        <v>10</v>
      </c>
      <c r="AG19" s="31">
        <v>130</v>
      </c>
      <c r="AH19" s="30">
        <v>10</v>
      </c>
      <c r="AI19" s="31">
        <v>175</v>
      </c>
      <c r="AJ19" s="30">
        <v>10</v>
      </c>
      <c r="AK19" s="31">
        <v>600</v>
      </c>
      <c r="AL19" s="30">
        <v>10</v>
      </c>
      <c r="AM19" s="31">
        <v>1600</v>
      </c>
      <c r="AN19" s="30">
        <v>10</v>
      </c>
      <c r="AO19" s="31">
        <v>1600</v>
      </c>
      <c r="AP19" s="30">
        <v>10</v>
      </c>
      <c r="AQ19" s="31">
        <v>1600</v>
      </c>
      <c r="AR19" s="30">
        <v>10</v>
      </c>
      <c r="AS19" s="22">
        <v>6150</v>
      </c>
      <c r="AT19" s="30">
        <v>17</v>
      </c>
    </row>
    <row r="20" spans="1:46">
      <c r="A20" s="21">
        <v>75</v>
      </c>
      <c r="B20" s="30">
        <v>16</v>
      </c>
      <c r="C20" s="21">
        <v>89</v>
      </c>
      <c r="D20" s="30">
        <v>16</v>
      </c>
      <c r="E20" s="21">
        <v>110</v>
      </c>
      <c r="F20" s="30">
        <v>16</v>
      </c>
      <c r="G20" s="21">
        <v>103</v>
      </c>
      <c r="H20" s="30">
        <v>16</v>
      </c>
      <c r="I20" s="21">
        <v>111</v>
      </c>
      <c r="J20" s="30">
        <v>16</v>
      </c>
      <c r="K20" s="21">
        <v>167</v>
      </c>
      <c r="L20" s="30">
        <v>16</v>
      </c>
      <c r="M20" s="21">
        <v>203</v>
      </c>
      <c r="N20" s="30">
        <v>16</v>
      </c>
      <c r="O20" s="22">
        <v>526</v>
      </c>
      <c r="P20" s="30">
        <v>16</v>
      </c>
      <c r="Q20" s="22">
        <v>1261</v>
      </c>
      <c r="R20" s="30">
        <v>16</v>
      </c>
      <c r="S20" s="22">
        <v>3301</v>
      </c>
      <c r="T20" s="30">
        <v>16</v>
      </c>
      <c r="U20" s="22">
        <v>8001</v>
      </c>
      <c r="V20" s="30">
        <v>16</v>
      </c>
      <c r="W20" s="22">
        <v>11301</v>
      </c>
      <c r="X20" s="30">
        <v>16</v>
      </c>
      <c r="Y20" s="22">
        <v>13001</v>
      </c>
      <c r="Z20" s="30">
        <v>16</v>
      </c>
      <c r="AA20" s="22">
        <v>19501</v>
      </c>
      <c r="AB20" s="30">
        <v>16</v>
      </c>
      <c r="AC20" s="31"/>
      <c r="AD20" s="30"/>
      <c r="AE20" s="31"/>
      <c r="AF20" s="30"/>
      <c r="AG20" s="31"/>
      <c r="AH20" s="30"/>
      <c r="AI20" s="31"/>
      <c r="AJ20" s="30"/>
      <c r="AK20" s="31"/>
      <c r="AL20" s="30"/>
      <c r="AM20" s="31"/>
      <c r="AN20" s="30"/>
      <c r="AO20" s="31"/>
      <c r="AP20" s="30"/>
      <c r="AQ20" s="31"/>
      <c r="AR20" s="30"/>
      <c r="AS20" s="22">
        <v>6151</v>
      </c>
      <c r="AT20" s="30">
        <v>16</v>
      </c>
    </row>
    <row r="21" spans="1:46">
      <c r="A21" s="21">
        <v>76</v>
      </c>
      <c r="B21" s="30">
        <v>16</v>
      </c>
      <c r="C21" s="21">
        <v>90</v>
      </c>
      <c r="D21" s="30">
        <v>16</v>
      </c>
      <c r="E21" s="21">
        <v>112</v>
      </c>
      <c r="F21" s="30">
        <v>16</v>
      </c>
      <c r="G21" s="21">
        <v>106</v>
      </c>
      <c r="H21" s="30">
        <v>16</v>
      </c>
      <c r="I21" s="21">
        <v>115</v>
      </c>
      <c r="J21" s="30">
        <v>16</v>
      </c>
      <c r="K21" s="21">
        <v>171</v>
      </c>
      <c r="L21" s="30">
        <v>16</v>
      </c>
      <c r="M21" s="21">
        <v>207</v>
      </c>
      <c r="N21" s="30">
        <v>16</v>
      </c>
      <c r="O21" s="22">
        <v>540</v>
      </c>
      <c r="P21" s="30">
        <v>16</v>
      </c>
      <c r="Q21" s="22">
        <v>1280</v>
      </c>
      <c r="R21" s="30">
        <v>16</v>
      </c>
      <c r="S21" s="22">
        <v>3380</v>
      </c>
      <c r="T21" s="30">
        <v>16</v>
      </c>
      <c r="U21" s="22">
        <v>8100</v>
      </c>
      <c r="V21" s="30">
        <v>16</v>
      </c>
      <c r="W21" s="22">
        <v>11450</v>
      </c>
      <c r="X21" s="30">
        <v>16</v>
      </c>
      <c r="Y21" s="22">
        <v>13250</v>
      </c>
      <c r="Z21" s="30">
        <v>16</v>
      </c>
      <c r="AA21" s="22">
        <v>20400</v>
      </c>
      <c r="AB21" s="30">
        <v>16</v>
      </c>
      <c r="AC21" s="31">
        <v>420</v>
      </c>
      <c r="AD21" s="30">
        <v>11</v>
      </c>
      <c r="AE21" s="31">
        <v>800</v>
      </c>
      <c r="AF21" s="30">
        <v>11</v>
      </c>
      <c r="AG21" s="31">
        <v>135</v>
      </c>
      <c r="AH21" s="30">
        <v>11</v>
      </c>
      <c r="AI21" s="31"/>
      <c r="AJ21" s="30">
        <v>11</v>
      </c>
      <c r="AK21" s="31">
        <v>625</v>
      </c>
      <c r="AL21" s="30">
        <v>11</v>
      </c>
      <c r="AM21" s="31">
        <v>1700</v>
      </c>
      <c r="AN21" s="30">
        <v>11</v>
      </c>
      <c r="AO21" s="31">
        <v>1700</v>
      </c>
      <c r="AP21" s="30">
        <v>11</v>
      </c>
      <c r="AQ21" s="31">
        <v>1700</v>
      </c>
      <c r="AR21" s="30">
        <v>11</v>
      </c>
      <c r="AS21" s="22">
        <v>6300</v>
      </c>
      <c r="AT21" s="30">
        <v>16</v>
      </c>
    </row>
    <row r="22" spans="1:46">
      <c r="A22" s="21">
        <v>77</v>
      </c>
      <c r="B22" s="30">
        <v>15</v>
      </c>
      <c r="C22" s="21">
        <v>91</v>
      </c>
      <c r="D22" s="30">
        <v>15</v>
      </c>
      <c r="E22" s="21">
        <v>113</v>
      </c>
      <c r="F22" s="30">
        <v>15</v>
      </c>
      <c r="G22" s="21">
        <v>107</v>
      </c>
      <c r="H22" s="30">
        <v>15</v>
      </c>
      <c r="I22" s="21">
        <v>116</v>
      </c>
      <c r="J22" s="30">
        <v>15</v>
      </c>
      <c r="K22" s="21">
        <v>172</v>
      </c>
      <c r="L22" s="30">
        <v>15</v>
      </c>
      <c r="M22" s="21">
        <v>208</v>
      </c>
      <c r="N22" s="30">
        <v>15</v>
      </c>
      <c r="O22" s="22">
        <v>541</v>
      </c>
      <c r="P22" s="30">
        <v>15</v>
      </c>
      <c r="Q22" s="22">
        <v>1281</v>
      </c>
      <c r="R22" s="30">
        <v>15</v>
      </c>
      <c r="S22" s="22">
        <v>3381</v>
      </c>
      <c r="T22" s="30">
        <v>15</v>
      </c>
      <c r="U22" s="22">
        <v>8101</v>
      </c>
      <c r="V22" s="30">
        <v>15</v>
      </c>
      <c r="W22" s="22">
        <v>11451</v>
      </c>
      <c r="X22" s="30">
        <v>15</v>
      </c>
      <c r="Y22" s="22">
        <v>13251</v>
      </c>
      <c r="Z22" s="30">
        <v>15</v>
      </c>
      <c r="AA22" s="22">
        <v>20401</v>
      </c>
      <c r="AB22" s="30">
        <v>15</v>
      </c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22">
        <v>6301</v>
      </c>
      <c r="AT22" s="30">
        <v>15</v>
      </c>
    </row>
    <row r="23" spans="1:46">
      <c r="A23" s="21">
        <v>78</v>
      </c>
      <c r="B23" s="30">
        <v>15</v>
      </c>
      <c r="C23" s="21">
        <v>93</v>
      </c>
      <c r="D23" s="30">
        <v>15</v>
      </c>
      <c r="E23" s="21">
        <v>115</v>
      </c>
      <c r="F23" s="30">
        <v>15</v>
      </c>
      <c r="G23" s="21">
        <v>110</v>
      </c>
      <c r="H23" s="30">
        <v>15</v>
      </c>
      <c r="I23" s="21">
        <v>120</v>
      </c>
      <c r="J23" s="30">
        <v>15</v>
      </c>
      <c r="K23" s="21">
        <v>177</v>
      </c>
      <c r="L23" s="30">
        <v>15</v>
      </c>
      <c r="M23" s="21">
        <v>212</v>
      </c>
      <c r="N23" s="30">
        <v>15</v>
      </c>
      <c r="O23" s="22">
        <v>555</v>
      </c>
      <c r="P23" s="30">
        <v>15</v>
      </c>
      <c r="Q23" s="22">
        <v>1320</v>
      </c>
      <c r="R23" s="30">
        <v>15</v>
      </c>
      <c r="S23" s="22">
        <v>3460</v>
      </c>
      <c r="T23" s="30">
        <v>15</v>
      </c>
      <c r="U23" s="22">
        <v>8200</v>
      </c>
      <c r="V23" s="30">
        <v>15</v>
      </c>
      <c r="W23" s="22">
        <v>12000</v>
      </c>
      <c r="X23" s="30">
        <v>15</v>
      </c>
      <c r="Y23" s="22">
        <v>13500</v>
      </c>
      <c r="Z23" s="30">
        <v>15</v>
      </c>
      <c r="AA23" s="22">
        <v>21300</v>
      </c>
      <c r="AB23" s="30">
        <v>15</v>
      </c>
      <c r="AC23" s="31">
        <v>430</v>
      </c>
      <c r="AD23" s="30">
        <v>12</v>
      </c>
      <c r="AE23" s="31">
        <v>825</v>
      </c>
      <c r="AF23" s="30">
        <v>12</v>
      </c>
      <c r="AG23" s="31"/>
      <c r="AH23" s="30">
        <v>12</v>
      </c>
      <c r="AI23" s="31">
        <v>190</v>
      </c>
      <c r="AJ23" s="30">
        <v>12</v>
      </c>
      <c r="AK23" s="31">
        <v>650</v>
      </c>
      <c r="AL23" s="30">
        <v>12</v>
      </c>
      <c r="AM23" s="31">
        <v>1800</v>
      </c>
      <c r="AN23" s="30">
        <v>12</v>
      </c>
      <c r="AO23" s="31">
        <v>1800</v>
      </c>
      <c r="AP23" s="30">
        <v>12</v>
      </c>
      <c r="AQ23" s="31">
        <v>1800</v>
      </c>
      <c r="AR23" s="30">
        <v>12</v>
      </c>
      <c r="AS23" s="22">
        <v>6450</v>
      </c>
      <c r="AT23" s="30">
        <v>15</v>
      </c>
    </row>
    <row r="24" spans="1:46">
      <c r="A24" s="21">
        <v>79</v>
      </c>
      <c r="B24" s="30">
        <v>14</v>
      </c>
      <c r="C24" s="21">
        <v>94</v>
      </c>
      <c r="D24" s="30">
        <v>14</v>
      </c>
      <c r="E24" s="21">
        <v>116</v>
      </c>
      <c r="F24" s="30">
        <v>14</v>
      </c>
      <c r="G24" s="21">
        <v>111</v>
      </c>
      <c r="H24" s="30">
        <v>14</v>
      </c>
      <c r="I24" s="21">
        <v>121</v>
      </c>
      <c r="J24" s="30">
        <v>14</v>
      </c>
      <c r="K24" s="21">
        <v>178</v>
      </c>
      <c r="L24" s="30">
        <v>14</v>
      </c>
      <c r="M24" s="21">
        <v>213</v>
      </c>
      <c r="N24" s="30">
        <v>14</v>
      </c>
      <c r="O24" s="22">
        <v>556</v>
      </c>
      <c r="P24" s="30">
        <v>14</v>
      </c>
      <c r="Q24" s="22">
        <v>1321</v>
      </c>
      <c r="R24" s="30">
        <v>14</v>
      </c>
      <c r="S24" s="22">
        <v>3461</v>
      </c>
      <c r="T24" s="30">
        <v>14</v>
      </c>
      <c r="U24" s="22">
        <v>8201</v>
      </c>
      <c r="V24" s="30">
        <v>14</v>
      </c>
      <c r="W24" s="22">
        <v>12001</v>
      </c>
      <c r="X24" s="30">
        <v>14</v>
      </c>
      <c r="Y24" s="22">
        <v>13501</v>
      </c>
      <c r="Z24" s="30">
        <v>14</v>
      </c>
      <c r="AA24" s="22">
        <v>21301</v>
      </c>
      <c r="AB24" s="30">
        <v>14</v>
      </c>
      <c r="AC24" s="31"/>
      <c r="AD24" s="30"/>
      <c r="AE24" s="31"/>
      <c r="AF24" s="30"/>
      <c r="AG24" s="31"/>
      <c r="AH24" s="30"/>
      <c r="AI24" s="31"/>
      <c r="AJ24" s="30"/>
      <c r="AK24" s="31"/>
      <c r="AL24" s="30"/>
      <c r="AM24" s="31"/>
      <c r="AN24" s="30"/>
      <c r="AO24" s="31"/>
      <c r="AP24" s="30"/>
      <c r="AQ24" s="31"/>
      <c r="AR24" s="30"/>
      <c r="AS24" s="22">
        <v>6451</v>
      </c>
      <c r="AT24" s="30">
        <v>14</v>
      </c>
    </row>
    <row r="25" spans="1:46">
      <c r="A25" s="21">
        <v>80</v>
      </c>
      <c r="B25" s="30">
        <v>14</v>
      </c>
      <c r="C25" s="21">
        <v>96</v>
      </c>
      <c r="D25" s="30">
        <v>14</v>
      </c>
      <c r="E25" s="21">
        <v>118</v>
      </c>
      <c r="F25" s="30">
        <v>14</v>
      </c>
      <c r="G25" s="23">
        <v>115</v>
      </c>
      <c r="H25" s="30">
        <v>14</v>
      </c>
      <c r="I25" s="21">
        <v>125</v>
      </c>
      <c r="J25" s="30">
        <v>14</v>
      </c>
      <c r="K25" s="21">
        <v>183</v>
      </c>
      <c r="L25" s="30">
        <v>14</v>
      </c>
      <c r="M25" s="21">
        <v>218</v>
      </c>
      <c r="N25" s="30">
        <v>14</v>
      </c>
      <c r="O25" s="22">
        <v>570</v>
      </c>
      <c r="P25" s="30">
        <v>14</v>
      </c>
      <c r="Q25" s="22">
        <v>1360</v>
      </c>
      <c r="R25" s="30">
        <v>14</v>
      </c>
      <c r="S25" s="22">
        <v>3550</v>
      </c>
      <c r="T25" s="30">
        <v>14</v>
      </c>
      <c r="U25" s="22">
        <v>8300</v>
      </c>
      <c r="V25" s="30">
        <v>14</v>
      </c>
      <c r="W25" s="22">
        <v>12150</v>
      </c>
      <c r="X25" s="30">
        <v>14</v>
      </c>
      <c r="Y25" s="22">
        <v>14200</v>
      </c>
      <c r="Z25" s="30">
        <v>14</v>
      </c>
      <c r="AA25" s="22">
        <v>22200</v>
      </c>
      <c r="AB25" s="30">
        <v>14</v>
      </c>
      <c r="AC25" s="31">
        <v>440</v>
      </c>
      <c r="AD25" s="30">
        <v>13</v>
      </c>
      <c r="AE25" s="31">
        <v>850</v>
      </c>
      <c r="AF25" s="30">
        <v>13</v>
      </c>
      <c r="AG25" s="31">
        <v>140</v>
      </c>
      <c r="AH25" s="30">
        <v>13</v>
      </c>
      <c r="AI25" s="31"/>
      <c r="AJ25" s="30">
        <v>13</v>
      </c>
      <c r="AK25" s="31">
        <v>675</v>
      </c>
      <c r="AL25" s="30">
        <v>13</v>
      </c>
      <c r="AM25" s="31">
        <v>1900</v>
      </c>
      <c r="AN25" s="30">
        <v>13</v>
      </c>
      <c r="AO25" s="31">
        <v>1900</v>
      </c>
      <c r="AP25" s="30">
        <v>13</v>
      </c>
      <c r="AQ25" s="31">
        <v>1900</v>
      </c>
      <c r="AR25" s="30">
        <v>13</v>
      </c>
      <c r="AS25" s="22">
        <v>7000</v>
      </c>
      <c r="AT25" s="30">
        <v>14</v>
      </c>
    </row>
    <row r="26" spans="1:46">
      <c r="A26" s="21">
        <v>81</v>
      </c>
      <c r="B26" s="30">
        <v>13</v>
      </c>
      <c r="C26" s="21">
        <v>97</v>
      </c>
      <c r="D26" s="30">
        <v>13</v>
      </c>
      <c r="E26" s="21">
        <v>119</v>
      </c>
      <c r="F26" s="30">
        <v>13</v>
      </c>
      <c r="G26" s="23">
        <v>116</v>
      </c>
      <c r="H26" s="30">
        <v>13</v>
      </c>
      <c r="I26" s="21">
        <v>126</v>
      </c>
      <c r="J26" s="30">
        <v>13</v>
      </c>
      <c r="K26" s="21">
        <v>184</v>
      </c>
      <c r="L26" s="30">
        <v>13</v>
      </c>
      <c r="M26" s="21">
        <v>219</v>
      </c>
      <c r="N26" s="30">
        <v>13</v>
      </c>
      <c r="O26" s="22">
        <v>571</v>
      </c>
      <c r="P26" s="30">
        <v>13</v>
      </c>
      <c r="Q26" s="22">
        <v>1361</v>
      </c>
      <c r="R26" s="30">
        <v>13</v>
      </c>
      <c r="S26" s="22">
        <v>3551</v>
      </c>
      <c r="T26" s="30">
        <v>13</v>
      </c>
      <c r="U26" s="22">
        <v>8301</v>
      </c>
      <c r="V26" s="30">
        <v>13</v>
      </c>
      <c r="W26" s="22">
        <v>12151</v>
      </c>
      <c r="X26" s="30">
        <v>13</v>
      </c>
      <c r="Y26" s="22">
        <v>14201</v>
      </c>
      <c r="Z26" s="30">
        <v>13</v>
      </c>
      <c r="AA26" s="22">
        <v>22201</v>
      </c>
      <c r="AB26" s="30">
        <v>13</v>
      </c>
      <c r="AC26" s="31"/>
      <c r="AD26" s="30"/>
      <c r="AE26" s="31"/>
      <c r="AF26" s="30"/>
      <c r="AG26" s="31"/>
      <c r="AH26" s="30"/>
      <c r="AI26" s="31"/>
      <c r="AJ26" s="30"/>
      <c r="AK26" s="31"/>
      <c r="AL26" s="30"/>
      <c r="AM26" s="31"/>
      <c r="AN26" s="30"/>
      <c r="AO26" s="31"/>
      <c r="AP26" s="30"/>
      <c r="AQ26" s="31"/>
      <c r="AR26" s="30"/>
      <c r="AS26" s="22">
        <v>7001</v>
      </c>
      <c r="AT26" s="30">
        <v>13</v>
      </c>
    </row>
    <row r="27" spans="1:46">
      <c r="A27" s="21">
        <v>83</v>
      </c>
      <c r="B27" s="30">
        <v>13</v>
      </c>
      <c r="C27" s="21">
        <v>99</v>
      </c>
      <c r="D27" s="30">
        <v>13</v>
      </c>
      <c r="E27" s="21">
        <v>121</v>
      </c>
      <c r="F27" s="30">
        <v>13</v>
      </c>
      <c r="G27" s="21">
        <v>120</v>
      </c>
      <c r="H27" s="30">
        <v>13</v>
      </c>
      <c r="I27" s="21">
        <v>130</v>
      </c>
      <c r="J27" s="30">
        <v>13</v>
      </c>
      <c r="K27" s="21">
        <v>190</v>
      </c>
      <c r="L27" s="30">
        <v>13</v>
      </c>
      <c r="M27" s="21">
        <v>224</v>
      </c>
      <c r="N27" s="30">
        <v>13</v>
      </c>
      <c r="O27" s="22">
        <v>585</v>
      </c>
      <c r="P27" s="30">
        <v>13</v>
      </c>
      <c r="Q27" s="22">
        <v>1400</v>
      </c>
      <c r="R27" s="30">
        <v>13</v>
      </c>
      <c r="S27" s="22">
        <v>4040</v>
      </c>
      <c r="T27" s="30">
        <v>13</v>
      </c>
      <c r="U27" s="22">
        <v>8400</v>
      </c>
      <c r="V27" s="30">
        <v>13</v>
      </c>
      <c r="W27" s="22">
        <v>12300</v>
      </c>
      <c r="X27" s="30">
        <v>13</v>
      </c>
      <c r="Y27" s="22">
        <v>14500</v>
      </c>
      <c r="Z27" s="30">
        <v>13</v>
      </c>
      <c r="AA27" s="22">
        <v>23100</v>
      </c>
      <c r="AB27" s="30">
        <v>13</v>
      </c>
      <c r="AC27" s="31">
        <v>450</v>
      </c>
      <c r="AD27" s="30">
        <v>14</v>
      </c>
      <c r="AE27" s="31">
        <v>875</v>
      </c>
      <c r="AF27" s="30">
        <v>14</v>
      </c>
      <c r="AG27" s="31">
        <v>144</v>
      </c>
      <c r="AH27" s="30">
        <v>14</v>
      </c>
      <c r="AI27" s="31">
        <v>220</v>
      </c>
      <c r="AJ27" s="30">
        <v>14</v>
      </c>
      <c r="AK27" s="31">
        <v>700</v>
      </c>
      <c r="AL27" s="30">
        <v>14</v>
      </c>
      <c r="AM27" s="31">
        <v>2000</v>
      </c>
      <c r="AN27" s="30">
        <v>14</v>
      </c>
      <c r="AO27" s="31">
        <v>2000</v>
      </c>
      <c r="AP27" s="30">
        <v>14</v>
      </c>
      <c r="AQ27" s="31">
        <v>2000</v>
      </c>
      <c r="AR27" s="30">
        <v>14</v>
      </c>
      <c r="AS27" s="22">
        <v>7100</v>
      </c>
      <c r="AT27" s="30">
        <v>13</v>
      </c>
    </row>
    <row r="28" spans="1:46">
      <c r="A28" s="21">
        <v>84</v>
      </c>
      <c r="B28" s="30">
        <v>12</v>
      </c>
      <c r="C28" s="21">
        <v>100</v>
      </c>
      <c r="D28" s="30">
        <v>12</v>
      </c>
      <c r="E28" s="21">
        <v>122</v>
      </c>
      <c r="F28" s="30">
        <v>12</v>
      </c>
      <c r="G28" s="21">
        <v>121</v>
      </c>
      <c r="H28" s="30">
        <v>12</v>
      </c>
      <c r="I28" s="21">
        <v>131</v>
      </c>
      <c r="J28" s="30">
        <v>12</v>
      </c>
      <c r="K28" s="21">
        <v>191</v>
      </c>
      <c r="L28" s="30">
        <v>12</v>
      </c>
      <c r="M28" s="21">
        <v>225</v>
      </c>
      <c r="N28" s="30">
        <v>12</v>
      </c>
      <c r="O28" s="22">
        <v>586</v>
      </c>
      <c r="P28" s="30">
        <v>12</v>
      </c>
      <c r="Q28" s="22">
        <v>1401</v>
      </c>
      <c r="R28" s="30">
        <v>12</v>
      </c>
      <c r="S28" s="22">
        <v>4041</v>
      </c>
      <c r="T28" s="30">
        <v>12</v>
      </c>
      <c r="U28" s="22">
        <v>8401</v>
      </c>
      <c r="V28" s="30">
        <v>12</v>
      </c>
      <c r="W28" s="22">
        <v>12301</v>
      </c>
      <c r="X28" s="30">
        <v>12</v>
      </c>
      <c r="Y28" s="22">
        <v>14501</v>
      </c>
      <c r="Z28" s="30">
        <v>12</v>
      </c>
      <c r="AA28" s="22">
        <v>23101</v>
      </c>
      <c r="AB28" s="30">
        <v>12</v>
      </c>
      <c r="AC28" s="31"/>
      <c r="AD28" s="30"/>
      <c r="AE28" s="31"/>
      <c r="AF28" s="30"/>
      <c r="AG28" s="31"/>
      <c r="AH28" s="30"/>
      <c r="AI28" s="31"/>
      <c r="AJ28" s="30"/>
      <c r="AK28" s="31"/>
      <c r="AL28" s="30"/>
      <c r="AM28" s="31"/>
      <c r="AN28" s="30"/>
      <c r="AO28" s="31"/>
      <c r="AP28" s="30"/>
      <c r="AQ28" s="31"/>
      <c r="AR28" s="30"/>
      <c r="AS28" s="22">
        <v>7101</v>
      </c>
      <c r="AT28" s="30">
        <v>12</v>
      </c>
    </row>
    <row r="29" spans="1:46">
      <c r="A29" s="21">
        <v>86</v>
      </c>
      <c r="B29" s="30">
        <v>12</v>
      </c>
      <c r="C29" s="21">
        <v>102</v>
      </c>
      <c r="D29" s="30">
        <v>12</v>
      </c>
      <c r="E29" s="21">
        <v>125</v>
      </c>
      <c r="F29" s="30">
        <v>12</v>
      </c>
      <c r="G29" s="21">
        <v>125</v>
      </c>
      <c r="H29" s="30">
        <v>12</v>
      </c>
      <c r="I29" s="21">
        <v>135</v>
      </c>
      <c r="J29" s="30">
        <v>12</v>
      </c>
      <c r="K29" s="21">
        <v>197</v>
      </c>
      <c r="L29" s="30">
        <v>12</v>
      </c>
      <c r="M29" s="21">
        <v>230</v>
      </c>
      <c r="N29" s="30">
        <v>12</v>
      </c>
      <c r="O29" s="22">
        <v>1000</v>
      </c>
      <c r="P29" s="30">
        <v>12</v>
      </c>
      <c r="Q29" s="22">
        <v>1450</v>
      </c>
      <c r="R29" s="30">
        <v>12</v>
      </c>
      <c r="S29" s="22">
        <v>4130</v>
      </c>
      <c r="T29" s="30">
        <v>12</v>
      </c>
      <c r="U29" s="22">
        <v>8500</v>
      </c>
      <c r="V29" s="30">
        <v>12</v>
      </c>
      <c r="W29" s="22">
        <v>12450</v>
      </c>
      <c r="X29" s="30">
        <v>12</v>
      </c>
      <c r="Y29" s="22">
        <v>15200</v>
      </c>
      <c r="Z29" s="30">
        <v>12</v>
      </c>
      <c r="AA29" s="22">
        <v>24000</v>
      </c>
      <c r="AB29" s="30">
        <v>12</v>
      </c>
      <c r="AC29" s="31">
        <v>460</v>
      </c>
      <c r="AD29" s="30">
        <v>15</v>
      </c>
      <c r="AE29" s="31">
        <v>900</v>
      </c>
      <c r="AF29" s="30">
        <v>15</v>
      </c>
      <c r="AG29" s="31"/>
      <c r="AH29" s="30">
        <v>15</v>
      </c>
      <c r="AI29" s="31">
        <v>230</v>
      </c>
      <c r="AJ29" s="30">
        <v>15</v>
      </c>
      <c r="AK29" s="31">
        <v>725</v>
      </c>
      <c r="AL29" s="30">
        <v>15</v>
      </c>
      <c r="AM29" s="31">
        <v>2100</v>
      </c>
      <c r="AN29" s="30">
        <v>15</v>
      </c>
      <c r="AO29" s="31">
        <v>2200</v>
      </c>
      <c r="AP29" s="30">
        <v>15</v>
      </c>
      <c r="AQ29" s="31">
        <v>2200</v>
      </c>
      <c r="AR29" s="30">
        <v>15</v>
      </c>
      <c r="AS29" s="22">
        <v>7200</v>
      </c>
      <c r="AT29" s="30">
        <v>12</v>
      </c>
    </row>
    <row r="30" spans="1:46">
      <c r="A30" s="21">
        <v>87</v>
      </c>
      <c r="B30" s="30">
        <v>11</v>
      </c>
      <c r="C30" s="21">
        <v>103</v>
      </c>
      <c r="D30" s="30">
        <v>11</v>
      </c>
      <c r="E30" s="21">
        <v>126</v>
      </c>
      <c r="F30" s="30">
        <v>11</v>
      </c>
      <c r="G30" s="21">
        <v>126</v>
      </c>
      <c r="H30" s="30">
        <v>11</v>
      </c>
      <c r="I30" s="21">
        <v>136</v>
      </c>
      <c r="J30" s="30">
        <v>11</v>
      </c>
      <c r="K30" s="21">
        <v>198</v>
      </c>
      <c r="L30" s="30">
        <v>11</v>
      </c>
      <c r="M30" s="21">
        <v>231</v>
      </c>
      <c r="N30" s="30">
        <v>11</v>
      </c>
      <c r="O30" s="22">
        <v>1001</v>
      </c>
      <c r="P30" s="30">
        <v>11</v>
      </c>
      <c r="Q30" s="22">
        <v>1451</v>
      </c>
      <c r="R30" s="30">
        <v>11</v>
      </c>
      <c r="S30" s="22">
        <v>4131</v>
      </c>
      <c r="T30" s="30">
        <v>11</v>
      </c>
      <c r="U30" s="22">
        <v>8501</v>
      </c>
      <c r="V30" s="30">
        <v>11</v>
      </c>
      <c r="W30" s="22">
        <v>12451</v>
      </c>
      <c r="X30" s="30">
        <v>11</v>
      </c>
      <c r="Y30" s="22">
        <v>15201</v>
      </c>
      <c r="Z30" s="30">
        <v>11</v>
      </c>
      <c r="AA30" s="22">
        <v>24001</v>
      </c>
      <c r="AB30" s="30">
        <v>11</v>
      </c>
      <c r="AC30" s="31"/>
      <c r="AD30" s="30"/>
      <c r="AE30" s="31"/>
      <c r="AF30" s="30"/>
      <c r="AG30" s="31"/>
      <c r="AH30" s="30"/>
      <c r="AI30" s="31"/>
      <c r="AJ30" s="30"/>
      <c r="AK30" s="31"/>
      <c r="AL30" s="30"/>
      <c r="AM30" s="31"/>
      <c r="AN30" s="30"/>
      <c r="AO30" s="31"/>
      <c r="AP30" s="30"/>
      <c r="AQ30" s="31"/>
      <c r="AR30" s="30"/>
      <c r="AS30" s="22">
        <v>7201</v>
      </c>
      <c r="AT30" s="30">
        <v>11</v>
      </c>
    </row>
    <row r="31" spans="1:46">
      <c r="A31" s="21">
        <v>89</v>
      </c>
      <c r="B31" s="30">
        <v>11</v>
      </c>
      <c r="C31" s="21">
        <v>105</v>
      </c>
      <c r="D31" s="30">
        <v>11</v>
      </c>
      <c r="E31" s="21">
        <v>129</v>
      </c>
      <c r="F31" s="30">
        <v>11</v>
      </c>
      <c r="G31" s="21">
        <v>130</v>
      </c>
      <c r="H31" s="30">
        <v>11</v>
      </c>
      <c r="I31" s="21">
        <v>140</v>
      </c>
      <c r="J31" s="30">
        <v>11</v>
      </c>
      <c r="K31" s="21">
        <v>204</v>
      </c>
      <c r="L31" s="30">
        <v>11</v>
      </c>
      <c r="M31" s="21">
        <v>237</v>
      </c>
      <c r="N31" s="30">
        <v>11</v>
      </c>
      <c r="O31" s="22">
        <v>1050</v>
      </c>
      <c r="P31" s="30">
        <v>11</v>
      </c>
      <c r="Q31" s="22">
        <v>1500</v>
      </c>
      <c r="R31" s="30">
        <v>11</v>
      </c>
      <c r="S31" s="22">
        <v>4220</v>
      </c>
      <c r="T31" s="30">
        <v>11</v>
      </c>
      <c r="U31" s="22">
        <v>9000</v>
      </c>
      <c r="V31" s="30">
        <v>11</v>
      </c>
      <c r="W31" s="22">
        <v>13000</v>
      </c>
      <c r="X31" s="30">
        <v>11</v>
      </c>
      <c r="Y31" s="22">
        <v>15500</v>
      </c>
      <c r="Z31" s="30">
        <v>11</v>
      </c>
      <c r="AA31" s="22">
        <v>24500</v>
      </c>
      <c r="AB31" s="30">
        <v>11</v>
      </c>
      <c r="AC31" s="31">
        <v>470</v>
      </c>
      <c r="AD31" s="30">
        <v>16</v>
      </c>
      <c r="AE31" s="31">
        <v>925</v>
      </c>
      <c r="AF31" s="30">
        <v>16</v>
      </c>
      <c r="AG31" s="31">
        <v>148</v>
      </c>
      <c r="AH31" s="30">
        <v>16</v>
      </c>
      <c r="AI31" s="31">
        <v>240</v>
      </c>
      <c r="AJ31" s="30">
        <v>16</v>
      </c>
      <c r="AK31" s="31">
        <v>750</v>
      </c>
      <c r="AL31" s="30">
        <v>16</v>
      </c>
      <c r="AM31" s="31">
        <v>2200</v>
      </c>
      <c r="AN31" s="30">
        <v>16</v>
      </c>
      <c r="AO31" s="31">
        <v>2400</v>
      </c>
      <c r="AP31" s="30">
        <v>16</v>
      </c>
      <c r="AQ31" s="31">
        <v>2400</v>
      </c>
      <c r="AR31" s="30">
        <v>16</v>
      </c>
      <c r="AS31" s="22">
        <v>7300</v>
      </c>
      <c r="AT31" s="30">
        <v>11</v>
      </c>
    </row>
    <row r="32" spans="1:46">
      <c r="A32" s="21">
        <v>90</v>
      </c>
      <c r="B32" s="30">
        <v>10</v>
      </c>
      <c r="C32" s="21">
        <v>106</v>
      </c>
      <c r="D32" s="30">
        <v>10</v>
      </c>
      <c r="E32" s="21">
        <v>130</v>
      </c>
      <c r="F32" s="30">
        <v>10</v>
      </c>
      <c r="G32" s="21">
        <v>131</v>
      </c>
      <c r="H32" s="30">
        <v>10</v>
      </c>
      <c r="I32" s="21">
        <v>141</v>
      </c>
      <c r="J32" s="30">
        <v>10</v>
      </c>
      <c r="K32" s="21">
        <v>205</v>
      </c>
      <c r="L32" s="30">
        <v>10</v>
      </c>
      <c r="M32" s="21">
        <v>238</v>
      </c>
      <c r="N32" s="30">
        <v>10</v>
      </c>
      <c r="O32" s="22">
        <v>1051</v>
      </c>
      <c r="P32" s="30">
        <v>10</v>
      </c>
      <c r="Q32" s="22">
        <v>1501</v>
      </c>
      <c r="R32" s="30">
        <v>10</v>
      </c>
      <c r="S32" s="22">
        <v>4221</v>
      </c>
      <c r="T32" s="30">
        <v>10</v>
      </c>
      <c r="U32" s="22">
        <v>9001</v>
      </c>
      <c r="V32" s="30">
        <v>10</v>
      </c>
      <c r="W32" s="22">
        <v>13001</v>
      </c>
      <c r="X32" s="30">
        <v>10</v>
      </c>
      <c r="Y32" s="22">
        <v>15501</v>
      </c>
      <c r="Z32" s="30">
        <v>10</v>
      </c>
      <c r="AA32" s="22">
        <v>24501</v>
      </c>
      <c r="AB32" s="30">
        <v>10</v>
      </c>
      <c r="AC32" s="31"/>
      <c r="AD32" s="30"/>
      <c r="AE32" s="31"/>
      <c r="AF32" s="30"/>
      <c r="AG32" s="31"/>
      <c r="AH32" s="30"/>
      <c r="AI32" s="31"/>
      <c r="AJ32" s="30"/>
      <c r="AK32" s="31"/>
      <c r="AL32" s="30"/>
      <c r="AM32" s="31"/>
      <c r="AN32" s="30"/>
      <c r="AO32" s="31"/>
      <c r="AP32" s="30"/>
      <c r="AQ32" s="31"/>
      <c r="AR32" s="30"/>
      <c r="AS32" s="22">
        <v>7301</v>
      </c>
      <c r="AT32" s="30">
        <v>10</v>
      </c>
    </row>
    <row r="33" spans="1:46">
      <c r="A33" s="21">
        <v>92</v>
      </c>
      <c r="B33" s="30">
        <v>10</v>
      </c>
      <c r="C33" s="21">
        <v>108</v>
      </c>
      <c r="D33" s="30">
        <v>10</v>
      </c>
      <c r="E33" s="21">
        <v>133</v>
      </c>
      <c r="F33" s="30">
        <v>10</v>
      </c>
      <c r="G33" s="21">
        <v>135</v>
      </c>
      <c r="H33" s="30">
        <v>10</v>
      </c>
      <c r="I33" s="21">
        <v>145</v>
      </c>
      <c r="J33" s="30">
        <v>10</v>
      </c>
      <c r="K33" s="21">
        <v>211</v>
      </c>
      <c r="L33" s="30">
        <v>10</v>
      </c>
      <c r="M33" s="21">
        <v>244</v>
      </c>
      <c r="N33" s="30">
        <v>10</v>
      </c>
      <c r="O33" s="22">
        <v>1100</v>
      </c>
      <c r="P33" s="30">
        <v>10</v>
      </c>
      <c r="Q33" s="22">
        <v>1550</v>
      </c>
      <c r="R33" s="30">
        <v>10</v>
      </c>
      <c r="S33" s="22">
        <v>4310</v>
      </c>
      <c r="T33" s="30">
        <v>10</v>
      </c>
      <c r="U33" s="22">
        <v>9200</v>
      </c>
      <c r="V33" s="30">
        <v>10</v>
      </c>
      <c r="W33" s="22">
        <v>13150</v>
      </c>
      <c r="X33" s="30">
        <v>10</v>
      </c>
      <c r="Y33" s="22">
        <v>16200</v>
      </c>
      <c r="Z33" s="30">
        <v>10</v>
      </c>
      <c r="AA33" s="22">
        <v>25400</v>
      </c>
      <c r="AB33" s="30">
        <v>10</v>
      </c>
      <c r="AC33" s="31">
        <v>480</v>
      </c>
      <c r="AD33" s="30">
        <v>17</v>
      </c>
      <c r="AE33" s="31">
        <v>950</v>
      </c>
      <c r="AF33" s="30">
        <v>17</v>
      </c>
      <c r="AG33" s="31">
        <v>152</v>
      </c>
      <c r="AH33" s="30">
        <v>17</v>
      </c>
      <c r="AI33" s="31">
        <v>260</v>
      </c>
      <c r="AJ33" s="30">
        <v>17</v>
      </c>
      <c r="AK33" s="31">
        <v>775</v>
      </c>
      <c r="AL33" s="30">
        <v>17</v>
      </c>
      <c r="AM33" s="31">
        <v>2300</v>
      </c>
      <c r="AN33" s="30">
        <v>17</v>
      </c>
      <c r="AO33" s="31">
        <v>2600</v>
      </c>
      <c r="AP33" s="30">
        <v>17</v>
      </c>
      <c r="AQ33" s="31">
        <v>2600</v>
      </c>
      <c r="AR33" s="30">
        <v>17</v>
      </c>
      <c r="AS33" s="22">
        <v>7400</v>
      </c>
      <c r="AT33" s="30">
        <v>10</v>
      </c>
    </row>
    <row r="34" spans="1:46">
      <c r="A34" s="21">
        <v>93</v>
      </c>
      <c r="B34" s="30">
        <v>9</v>
      </c>
      <c r="C34" s="21">
        <v>109</v>
      </c>
      <c r="D34" s="30">
        <v>9</v>
      </c>
      <c r="E34" s="21">
        <v>134</v>
      </c>
      <c r="F34" s="30">
        <v>9</v>
      </c>
      <c r="G34" s="21">
        <v>136</v>
      </c>
      <c r="H34" s="30">
        <v>9</v>
      </c>
      <c r="I34" s="21">
        <v>146</v>
      </c>
      <c r="J34" s="30">
        <v>9</v>
      </c>
      <c r="K34" s="21">
        <v>212</v>
      </c>
      <c r="L34" s="30">
        <v>9</v>
      </c>
      <c r="M34" s="21">
        <v>245</v>
      </c>
      <c r="N34" s="30">
        <v>9</v>
      </c>
      <c r="O34" s="22">
        <v>1101</v>
      </c>
      <c r="P34" s="30">
        <v>9</v>
      </c>
      <c r="Q34" s="22">
        <v>1551</v>
      </c>
      <c r="R34" s="30">
        <v>9</v>
      </c>
      <c r="S34" s="22">
        <v>4311</v>
      </c>
      <c r="T34" s="30">
        <v>9</v>
      </c>
      <c r="U34" s="22">
        <v>9201</v>
      </c>
      <c r="V34" s="30">
        <v>9</v>
      </c>
      <c r="W34" s="22">
        <v>13151</v>
      </c>
      <c r="X34" s="30">
        <v>9</v>
      </c>
      <c r="Y34" s="22">
        <v>16201</v>
      </c>
      <c r="Z34" s="30">
        <v>9</v>
      </c>
      <c r="AA34" s="22">
        <v>25401</v>
      </c>
      <c r="AB34" s="30">
        <v>9</v>
      </c>
      <c r="AC34" s="31"/>
      <c r="AD34" s="30"/>
      <c r="AE34" s="31"/>
      <c r="AF34" s="30"/>
      <c r="AG34" s="31"/>
      <c r="AH34" s="30"/>
      <c r="AI34" s="31"/>
      <c r="AJ34" s="30"/>
      <c r="AK34" s="31"/>
      <c r="AL34" s="30"/>
      <c r="AM34" s="31"/>
      <c r="AN34" s="30"/>
      <c r="AO34" s="31"/>
      <c r="AP34" s="30"/>
      <c r="AQ34" s="31"/>
      <c r="AR34" s="30"/>
      <c r="AS34" s="22">
        <v>7401</v>
      </c>
      <c r="AT34" s="30">
        <v>9</v>
      </c>
    </row>
    <row r="35" spans="1:46">
      <c r="A35" s="21">
        <v>95</v>
      </c>
      <c r="B35" s="30">
        <v>9</v>
      </c>
      <c r="C35" s="21">
        <v>112</v>
      </c>
      <c r="D35" s="30">
        <v>9</v>
      </c>
      <c r="E35" s="21">
        <v>137</v>
      </c>
      <c r="F35" s="30">
        <v>9</v>
      </c>
      <c r="G35" s="21">
        <v>140</v>
      </c>
      <c r="H35" s="30">
        <v>9</v>
      </c>
      <c r="I35" s="21">
        <v>150</v>
      </c>
      <c r="J35" s="30">
        <v>9</v>
      </c>
      <c r="K35" s="21">
        <v>218</v>
      </c>
      <c r="L35" s="30">
        <v>9</v>
      </c>
      <c r="M35" s="21">
        <v>251</v>
      </c>
      <c r="N35" s="30">
        <v>9</v>
      </c>
      <c r="O35" s="22">
        <v>1150</v>
      </c>
      <c r="P35" s="30">
        <v>9</v>
      </c>
      <c r="Q35" s="22">
        <v>2000</v>
      </c>
      <c r="R35" s="30">
        <v>9</v>
      </c>
      <c r="S35" s="22">
        <v>4400</v>
      </c>
      <c r="T35" s="30">
        <v>9</v>
      </c>
      <c r="U35" s="22">
        <v>9400</v>
      </c>
      <c r="V35" s="30">
        <v>9</v>
      </c>
      <c r="W35" s="22">
        <v>13300</v>
      </c>
      <c r="X35" s="30">
        <v>9</v>
      </c>
      <c r="Y35" s="22">
        <v>16500</v>
      </c>
      <c r="Z35" s="30">
        <v>9</v>
      </c>
      <c r="AA35" s="22">
        <v>26300</v>
      </c>
      <c r="AB35" s="30">
        <v>9</v>
      </c>
      <c r="AC35" s="31">
        <v>490</v>
      </c>
      <c r="AD35" s="30">
        <v>18</v>
      </c>
      <c r="AE35" s="31">
        <v>975</v>
      </c>
      <c r="AF35" s="30">
        <v>18</v>
      </c>
      <c r="AG35" s="31">
        <v>156</v>
      </c>
      <c r="AH35" s="30">
        <v>18</v>
      </c>
      <c r="AI35" s="31">
        <v>280</v>
      </c>
      <c r="AJ35" s="30">
        <v>18</v>
      </c>
      <c r="AK35" s="31">
        <v>800</v>
      </c>
      <c r="AL35" s="30">
        <v>18</v>
      </c>
      <c r="AM35" s="31">
        <v>2400</v>
      </c>
      <c r="AN35" s="30">
        <v>18</v>
      </c>
      <c r="AO35" s="31">
        <v>2800</v>
      </c>
      <c r="AP35" s="30">
        <v>18</v>
      </c>
      <c r="AQ35" s="31">
        <v>2800</v>
      </c>
      <c r="AR35" s="30">
        <v>18</v>
      </c>
      <c r="AS35" s="22">
        <v>7500</v>
      </c>
      <c r="AT35" s="30">
        <v>9</v>
      </c>
    </row>
    <row r="36" spans="1:46">
      <c r="A36" s="21">
        <v>96</v>
      </c>
      <c r="B36" s="30">
        <v>8</v>
      </c>
      <c r="C36" s="21">
        <v>113</v>
      </c>
      <c r="D36" s="30">
        <v>8</v>
      </c>
      <c r="E36" s="21">
        <v>138</v>
      </c>
      <c r="F36" s="30">
        <v>8</v>
      </c>
      <c r="G36" s="21">
        <v>141</v>
      </c>
      <c r="H36" s="30">
        <v>8</v>
      </c>
      <c r="I36" s="21">
        <v>151</v>
      </c>
      <c r="J36" s="30">
        <v>8</v>
      </c>
      <c r="K36" s="21">
        <v>219</v>
      </c>
      <c r="L36" s="30">
        <v>8</v>
      </c>
      <c r="M36" s="21">
        <v>252</v>
      </c>
      <c r="N36" s="30">
        <v>8</v>
      </c>
      <c r="O36" s="22">
        <v>1151</v>
      </c>
      <c r="P36" s="30">
        <v>8</v>
      </c>
      <c r="Q36" s="22">
        <v>2001</v>
      </c>
      <c r="R36" s="30">
        <v>8</v>
      </c>
      <c r="S36" s="22">
        <v>4401</v>
      </c>
      <c r="T36" s="30">
        <v>8</v>
      </c>
      <c r="U36" s="22">
        <v>9401</v>
      </c>
      <c r="V36" s="30">
        <v>8</v>
      </c>
      <c r="W36" s="22">
        <v>13301</v>
      </c>
      <c r="X36" s="30">
        <v>8</v>
      </c>
      <c r="Y36" s="22">
        <v>16501</v>
      </c>
      <c r="Z36" s="30">
        <v>8</v>
      </c>
      <c r="AA36" s="22">
        <v>26301</v>
      </c>
      <c r="AB36" s="30">
        <v>8</v>
      </c>
      <c r="AC36" s="31"/>
      <c r="AD36" s="30"/>
      <c r="AE36" s="31"/>
      <c r="AF36" s="30"/>
      <c r="AG36" s="31"/>
      <c r="AH36" s="30"/>
      <c r="AI36" s="31"/>
      <c r="AJ36" s="30"/>
      <c r="AK36" s="31"/>
      <c r="AL36" s="30"/>
      <c r="AM36" s="31"/>
      <c r="AN36" s="30"/>
      <c r="AO36" s="31"/>
      <c r="AP36" s="30"/>
      <c r="AQ36" s="31"/>
      <c r="AR36" s="30"/>
      <c r="AS36" s="22">
        <v>7501</v>
      </c>
      <c r="AT36" s="30">
        <v>8</v>
      </c>
    </row>
    <row r="37" spans="1:46">
      <c r="A37" s="21">
        <v>98</v>
      </c>
      <c r="B37" s="30">
        <v>8</v>
      </c>
      <c r="C37" s="21">
        <v>116</v>
      </c>
      <c r="D37" s="30">
        <v>8</v>
      </c>
      <c r="E37" s="21">
        <v>141</v>
      </c>
      <c r="F37" s="30">
        <v>8</v>
      </c>
      <c r="G37" s="21">
        <v>145</v>
      </c>
      <c r="H37" s="30">
        <v>8</v>
      </c>
      <c r="I37" s="21">
        <v>155</v>
      </c>
      <c r="J37" s="30">
        <v>8</v>
      </c>
      <c r="K37" s="21">
        <v>225</v>
      </c>
      <c r="L37" s="30">
        <v>8</v>
      </c>
      <c r="M37" s="21">
        <v>258</v>
      </c>
      <c r="N37" s="30">
        <v>8</v>
      </c>
      <c r="O37" s="22">
        <v>1200</v>
      </c>
      <c r="P37" s="30">
        <v>8</v>
      </c>
      <c r="Q37" s="22">
        <v>2060</v>
      </c>
      <c r="R37" s="30">
        <v>8</v>
      </c>
      <c r="S37" s="22">
        <v>4500</v>
      </c>
      <c r="T37" s="30">
        <v>8</v>
      </c>
      <c r="U37" s="22">
        <v>10000</v>
      </c>
      <c r="V37" s="30">
        <v>8</v>
      </c>
      <c r="W37" s="22">
        <v>13450</v>
      </c>
      <c r="X37" s="30">
        <v>8</v>
      </c>
      <c r="Y37" s="22">
        <v>17200</v>
      </c>
      <c r="Z37" s="30">
        <v>8</v>
      </c>
      <c r="AA37" s="22">
        <v>27200</v>
      </c>
      <c r="AB37" s="30">
        <v>8</v>
      </c>
      <c r="AC37" s="31">
        <v>500</v>
      </c>
      <c r="AD37" s="30">
        <v>19</v>
      </c>
      <c r="AE37" s="31">
        <v>1000</v>
      </c>
      <c r="AF37" s="30">
        <v>19</v>
      </c>
      <c r="AG37" s="31">
        <v>160</v>
      </c>
      <c r="AH37" s="30">
        <v>19</v>
      </c>
      <c r="AI37" s="31">
        <v>300</v>
      </c>
      <c r="AJ37" s="30">
        <v>19</v>
      </c>
      <c r="AK37" s="31">
        <v>850</v>
      </c>
      <c r="AL37" s="30">
        <v>19</v>
      </c>
      <c r="AM37" s="31">
        <v>2500</v>
      </c>
      <c r="AN37" s="30">
        <v>19</v>
      </c>
      <c r="AO37" s="31">
        <v>3000</v>
      </c>
      <c r="AP37" s="30">
        <v>19</v>
      </c>
      <c r="AQ37" s="31">
        <v>3000</v>
      </c>
      <c r="AR37" s="30">
        <v>19</v>
      </c>
      <c r="AS37" s="22">
        <v>8000</v>
      </c>
      <c r="AT37" s="30">
        <v>8</v>
      </c>
    </row>
    <row r="38" spans="1:46">
      <c r="A38" s="21">
        <v>99</v>
      </c>
      <c r="B38" s="30">
        <v>7</v>
      </c>
      <c r="C38" s="21">
        <v>117</v>
      </c>
      <c r="D38" s="30">
        <v>7</v>
      </c>
      <c r="E38" s="21">
        <v>142</v>
      </c>
      <c r="F38" s="30">
        <v>7</v>
      </c>
      <c r="G38" s="21">
        <v>146</v>
      </c>
      <c r="H38" s="30">
        <v>7</v>
      </c>
      <c r="I38" s="21">
        <v>156</v>
      </c>
      <c r="J38" s="30">
        <v>7</v>
      </c>
      <c r="K38" s="21">
        <v>226</v>
      </c>
      <c r="L38" s="30">
        <v>7</v>
      </c>
      <c r="M38" s="21">
        <v>259</v>
      </c>
      <c r="N38" s="30">
        <v>7</v>
      </c>
      <c r="O38" s="22">
        <v>1201</v>
      </c>
      <c r="P38" s="30">
        <v>7</v>
      </c>
      <c r="Q38" s="22">
        <v>2061</v>
      </c>
      <c r="R38" s="30">
        <v>7</v>
      </c>
      <c r="S38" s="22">
        <v>4501</v>
      </c>
      <c r="T38" s="30">
        <v>7</v>
      </c>
      <c r="U38" s="22">
        <v>10001</v>
      </c>
      <c r="V38" s="30">
        <v>7</v>
      </c>
      <c r="W38" s="22">
        <v>13451</v>
      </c>
      <c r="X38" s="30">
        <v>7</v>
      </c>
      <c r="Y38" s="22">
        <v>17201</v>
      </c>
      <c r="Z38" s="30">
        <v>7</v>
      </c>
      <c r="AA38" s="22">
        <v>27201</v>
      </c>
      <c r="AB38" s="30">
        <v>7</v>
      </c>
      <c r="AC38" s="31"/>
      <c r="AD38" s="30"/>
      <c r="AE38" s="31"/>
      <c r="AF38" s="30"/>
      <c r="AG38" s="31"/>
      <c r="AH38" s="30"/>
      <c r="AI38" s="31"/>
      <c r="AJ38" s="30"/>
      <c r="AK38" s="31"/>
      <c r="AL38" s="30"/>
      <c r="AM38" s="31"/>
      <c r="AN38" s="30"/>
      <c r="AO38" s="31"/>
      <c r="AP38" s="30"/>
      <c r="AQ38" s="31"/>
      <c r="AR38" s="30"/>
      <c r="AS38" s="22">
        <v>8001</v>
      </c>
      <c r="AT38" s="30">
        <v>7</v>
      </c>
    </row>
    <row r="39" spans="1:46">
      <c r="A39" s="21">
        <v>102</v>
      </c>
      <c r="B39" s="30">
        <v>7</v>
      </c>
      <c r="C39" s="21">
        <v>120</v>
      </c>
      <c r="D39" s="30">
        <v>7</v>
      </c>
      <c r="E39" s="21">
        <v>145</v>
      </c>
      <c r="F39" s="30">
        <v>7</v>
      </c>
      <c r="G39" s="21">
        <v>150</v>
      </c>
      <c r="H39" s="30">
        <v>7</v>
      </c>
      <c r="I39" s="21">
        <v>160</v>
      </c>
      <c r="J39" s="30">
        <v>7</v>
      </c>
      <c r="K39" s="21">
        <v>232</v>
      </c>
      <c r="L39" s="30">
        <v>7</v>
      </c>
      <c r="M39" s="21">
        <v>265</v>
      </c>
      <c r="N39" s="30">
        <v>7</v>
      </c>
      <c r="O39" s="22">
        <v>1250</v>
      </c>
      <c r="P39" s="30">
        <v>7</v>
      </c>
      <c r="Q39" s="22">
        <v>2120</v>
      </c>
      <c r="R39" s="30">
        <v>7</v>
      </c>
      <c r="S39" s="22">
        <v>5000</v>
      </c>
      <c r="T39" s="30">
        <v>7</v>
      </c>
      <c r="U39" s="22">
        <v>10200</v>
      </c>
      <c r="V39" s="30">
        <v>7</v>
      </c>
      <c r="W39" s="22">
        <v>14000</v>
      </c>
      <c r="X39" s="30">
        <v>7</v>
      </c>
      <c r="Y39" s="22">
        <v>17500</v>
      </c>
      <c r="Z39" s="30">
        <v>7</v>
      </c>
      <c r="AA39" s="22">
        <v>28100</v>
      </c>
      <c r="AB39" s="30">
        <v>7</v>
      </c>
      <c r="AC39" s="31">
        <v>520</v>
      </c>
      <c r="AD39" s="30">
        <v>20</v>
      </c>
      <c r="AE39" s="31">
        <v>1050</v>
      </c>
      <c r="AF39" s="30">
        <v>20</v>
      </c>
      <c r="AG39" s="31">
        <v>164</v>
      </c>
      <c r="AH39" s="30">
        <v>20</v>
      </c>
      <c r="AI39" s="31">
        <v>320</v>
      </c>
      <c r="AJ39" s="30">
        <v>20</v>
      </c>
      <c r="AK39" s="31">
        <v>900</v>
      </c>
      <c r="AL39" s="30">
        <v>20</v>
      </c>
      <c r="AM39" s="31">
        <v>2600</v>
      </c>
      <c r="AN39" s="30">
        <v>20</v>
      </c>
      <c r="AO39" s="31">
        <v>3500</v>
      </c>
      <c r="AP39" s="30">
        <v>20</v>
      </c>
      <c r="AQ39" s="31">
        <v>3200</v>
      </c>
      <c r="AR39" s="30">
        <v>20</v>
      </c>
      <c r="AS39" s="22">
        <v>8100</v>
      </c>
      <c r="AT39" s="30">
        <v>7</v>
      </c>
    </row>
    <row r="40" spans="1:46">
      <c r="A40" s="21">
        <v>103</v>
      </c>
      <c r="B40" s="30">
        <v>6</v>
      </c>
      <c r="C40" s="21">
        <v>121</v>
      </c>
      <c r="D40" s="30">
        <v>6</v>
      </c>
      <c r="E40" s="21">
        <v>146</v>
      </c>
      <c r="F40" s="30">
        <v>6</v>
      </c>
      <c r="G40" s="21">
        <v>151</v>
      </c>
      <c r="H40" s="30">
        <v>6</v>
      </c>
      <c r="I40" s="21">
        <v>161</v>
      </c>
      <c r="J40" s="30">
        <v>6</v>
      </c>
      <c r="K40" s="21">
        <v>233</v>
      </c>
      <c r="L40" s="30">
        <v>6</v>
      </c>
      <c r="M40" s="21">
        <v>266</v>
      </c>
      <c r="N40" s="30">
        <v>6</v>
      </c>
      <c r="O40" s="22">
        <v>1251</v>
      </c>
      <c r="P40" s="30">
        <v>6</v>
      </c>
      <c r="Q40" s="22">
        <v>2121</v>
      </c>
      <c r="R40" s="30">
        <v>6</v>
      </c>
      <c r="S40" s="22">
        <v>5001</v>
      </c>
      <c r="T40" s="30">
        <v>6</v>
      </c>
      <c r="U40" s="22">
        <v>10201</v>
      </c>
      <c r="V40" s="30">
        <v>6</v>
      </c>
      <c r="W40" s="22">
        <v>14001</v>
      </c>
      <c r="X40" s="30">
        <v>6</v>
      </c>
      <c r="Y40" s="22">
        <v>17501</v>
      </c>
      <c r="Z40" s="30">
        <v>6</v>
      </c>
      <c r="AA40" s="22">
        <v>28101</v>
      </c>
      <c r="AB40" s="30">
        <v>6</v>
      </c>
      <c r="AC40" s="31"/>
      <c r="AD40" s="30"/>
      <c r="AE40" s="31"/>
      <c r="AF40" s="30"/>
      <c r="AG40" s="31"/>
      <c r="AH40" s="30"/>
      <c r="AI40" s="31"/>
      <c r="AJ40" s="30"/>
      <c r="AK40" s="31"/>
      <c r="AL40" s="30"/>
      <c r="AM40" s="31"/>
      <c r="AN40" s="30"/>
      <c r="AO40" s="31"/>
      <c r="AP40" s="30"/>
      <c r="AQ40" s="31"/>
      <c r="AR40" s="30"/>
      <c r="AS40" s="22">
        <v>8101</v>
      </c>
      <c r="AT40" s="30">
        <v>6</v>
      </c>
    </row>
    <row r="41" spans="1:46">
      <c r="A41" s="21">
        <v>106</v>
      </c>
      <c r="B41" s="30">
        <v>6</v>
      </c>
      <c r="C41" s="21">
        <v>125</v>
      </c>
      <c r="D41" s="30">
        <v>6</v>
      </c>
      <c r="E41" s="21">
        <v>149</v>
      </c>
      <c r="F41" s="30">
        <v>6</v>
      </c>
      <c r="G41" s="21">
        <v>155</v>
      </c>
      <c r="H41" s="30">
        <v>6</v>
      </c>
      <c r="I41" s="21">
        <v>165</v>
      </c>
      <c r="J41" s="30">
        <v>6</v>
      </c>
      <c r="K41" s="21">
        <v>239</v>
      </c>
      <c r="L41" s="30">
        <v>6</v>
      </c>
      <c r="M41" s="21">
        <v>272</v>
      </c>
      <c r="N41" s="30">
        <v>6</v>
      </c>
      <c r="O41" s="22">
        <v>1300</v>
      </c>
      <c r="P41" s="30">
        <v>6</v>
      </c>
      <c r="Q41" s="22">
        <v>2180</v>
      </c>
      <c r="R41" s="30">
        <v>6</v>
      </c>
      <c r="S41" s="22">
        <v>5100</v>
      </c>
      <c r="T41" s="30">
        <v>6</v>
      </c>
      <c r="U41" s="22">
        <v>10400</v>
      </c>
      <c r="V41" s="30">
        <v>6</v>
      </c>
      <c r="W41" s="22">
        <v>14150</v>
      </c>
      <c r="X41" s="30">
        <v>6</v>
      </c>
      <c r="Y41" s="22">
        <v>18200</v>
      </c>
      <c r="Z41" s="30">
        <v>6</v>
      </c>
      <c r="AA41" s="22">
        <v>29000</v>
      </c>
      <c r="AB41" s="30">
        <v>6</v>
      </c>
      <c r="AC41" s="31">
        <v>540</v>
      </c>
      <c r="AD41" s="30">
        <v>21</v>
      </c>
      <c r="AE41" s="31">
        <v>1100</v>
      </c>
      <c r="AF41" s="30">
        <v>21</v>
      </c>
      <c r="AG41" s="31">
        <v>168</v>
      </c>
      <c r="AH41" s="30">
        <v>21</v>
      </c>
      <c r="AI41" s="31">
        <v>340</v>
      </c>
      <c r="AJ41" s="30">
        <v>21</v>
      </c>
      <c r="AK41" s="31">
        <v>1000</v>
      </c>
      <c r="AL41" s="30">
        <v>21</v>
      </c>
      <c r="AM41" s="31">
        <v>2800</v>
      </c>
      <c r="AN41" s="30">
        <v>21</v>
      </c>
      <c r="AO41" s="31">
        <v>3800</v>
      </c>
      <c r="AP41" s="30">
        <v>21</v>
      </c>
      <c r="AQ41" s="31">
        <v>3400</v>
      </c>
      <c r="AR41" s="30">
        <v>21</v>
      </c>
      <c r="AS41" s="22">
        <v>8200</v>
      </c>
      <c r="AT41" s="30">
        <v>6</v>
      </c>
    </row>
    <row r="42" spans="1:46">
      <c r="A42" s="21">
        <v>107</v>
      </c>
      <c r="B42" s="30">
        <v>5</v>
      </c>
      <c r="C42" s="21">
        <v>126</v>
      </c>
      <c r="D42" s="30">
        <v>5</v>
      </c>
      <c r="E42" s="21">
        <v>150</v>
      </c>
      <c r="F42" s="30">
        <v>5</v>
      </c>
      <c r="G42" s="21">
        <v>156</v>
      </c>
      <c r="H42" s="30">
        <v>5</v>
      </c>
      <c r="I42" s="21">
        <v>166</v>
      </c>
      <c r="J42" s="30">
        <v>5</v>
      </c>
      <c r="K42" s="21">
        <v>240</v>
      </c>
      <c r="L42" s="30">
        <v>5</v>
      </c>
      <c r="M42" s="21">
        <v>273</v>
      </c>
      <c r="N42" s="30">
        <v>5</v>
      </c>
      <c r="O42" s="22">
        <v>1301</v>
      </c>
      <c r="P42" s="30">
        <v>5</v>
      </c>
      <c r="Q42" s="22">
        <v>2181</v>
      </c>
      <c r="R42" s="30">
        <v>5</v>
      </c>
      <c r="S42" s="22">
        <v>5101</v>
      </c>
      <c r="T42" s="30">
        <v>5</v>
      </c>
      <c r="U42" s="22">
        <v>10401</v>
      </c>
      <c r="V42" s="30">
        <v>5</v>
      </c>
      <c r="W42" s="22">
        <v>14151</v>
      </c>
      <c r="X42" s="30">
        <v>5</v>
      </c>
      <c r="Y42" s="22">
        <v>18201</v>
      </c>
      <c r="Z42" s="30">
        <v>5</v>
      </c>
      <c r="AA42" s="22">
        <v>29001</v>
      </c>
      <c r="AB42" s="30">
        <v>5</v>
      </c>
      <c r="AC42" s="31"/>
      <c r="AD42" s="30"/>
      <c r="AE42" s="31"/>
      <c r="AF42" s="30"/>
      <c r="AG42" s="31"/>
      <c r="AH42" s="30"/>
      <c r="AI42" s="31"/>
      <c r="AJ42" s="30"/>
      <c r="AK42" s="31"/>
      <c r="AL42" s="30"/>
      <c r="AM42" s="31"/>
      <c r="AN42" s="30"/>
      <c r="AO42" s="31"/>
      <c r="AP42" s="30"/>
      <c r="AQ42" s="31"/>
      <c r="AR42" s="30"/>
      <c r="AS42" s="22">
        <v>8201</v>
      </c>
      <c r="AT42" s="30">
        <v>5</v>
      </c>
    </row>
    <row r="43" spans="1:46">
      <c r="A43" s="21">
        <v>110</v>
      </c>
      <c r="B43" s="30">
        <v>5</v>
      </c>
      <c r="C43" s="21">
        <v>130</v>
      </c>
      <c r="D43" s="30">
        <v>5</v>
      </c>
      <c r="E43" s="21">
        <v>153</v>
      </c>
      <c r="F43" s="30">
        <v>5</v>
      </c>
      <c r="G43" s="21">
        <v>160</v>
      </c>
      <c r="H43" s="30">
        <v>5</v>
      </c>
      <c r="I43" s="21">
        <v>170</v>
      </c>
      <c r="J43" s="30">
        <v>5</v>
      </c>
      <c r="K43" s="21">
        <v>246</v>
      </c>
      <c r="L43" s="30">
        <v>5</v>
      </c>
      <c r="M43" s="21">
        <v>280</v>
      </c>
      <c r="N43" s="30">
        <v>5</v>
      </c>
      <c r="O43" s="22">
        <v>1350</v>
      </c>
      <c r="P43" s="30">
        <v>5</v>
      </c>
      <c r="Q43" s="22">
        <v>2250</v>
      </c>
      <c r="R43" s="30">
        <v>5</v>
      </c>
      <c r="S43" s="22">
        <v>5200</v>
      </c>
      <c r="T43" s="30">
        <v>5</v>
      </c>
      <c r="U43" s="22">
        <v>11000</v>
      </c>
      <c r="V43" s="30">
        <v>5</v>
      </c>
      <c r="W43" s="22">
        <v>14300</v>
      </c>
      <c r="X43" s="30">
        <v>5</v>
      </c>
      <c r="Y43" s="22">
        <v>18500</v>
      </c>
      <c r="Z43" s="30">
        <v>5</v>
      </c>
      <c r="AA43" s="22">
        <v>29500</v>
      </c>
      <c r="AB43" s="30">
        <v>5</v>
      </c>
      <c r="AC43" s="31">
        <v>560</v>
      </c>
      <c r="AD43" s="30">
        <v>22</v>
      </c>
      <c r="AE43" s="31">
        <v>1150</v>
      </c>
      <c r="AF43" s="30">
        <v>22</v>
      </c>
      <c r="AG43" s="31">
        <v>172</v>
      </c>
      <c r="AH43" s="30">
        <v>22</v>
      </c>
      <c r="AI43" s="31">
        <v>360</v>
      </c>
      <c r="AJ43" s="30">
        <v>22</v>
      </c>
      <c r="AK43" s="31">
        <v>1100</v>
      </c>
      <c r="AL43" s="30">
        <v>22</v>
      </c>
      <c r="AM43" s="31">
        <v>3100</v>
      </c>
      <c r="AN43" s="30">
        <v>22</v>
      </c>
      <c r="AO43" s="31">
        <v>4100</v>
      </c>
      <c r="AP43" s="30">
        <v>22</v>
      </c>
      <c r="AQ43" s="31">
        <v>3700</v>
      </c>
      <c r="AR43" s="30">
        <v>22</v>
      </c>
      <c r="AS43" s="22">
        <v>8300</v>
      </c>
      <c r="AT43" s="30">
        <v>5</v>
      </c>
    </row>
    <row r="44" spans="1:46">
      <c r="A44" s="21">
        <v>111</v>
      </c>
      <c r="B44" s="30">
        <v>4</v>
      </c>
      <c r="C44" s="21">
        <v>131</v>
      </c>
      <c r="D44" s="30">
        <v>4</v>
      </c>
      <c r="E44" s="21">
        <v>154</v>
      </c>
      <c r="F44" s="30">
        <v>4</v>
      </c>
      <c r="G44" s="21">
        <v>161</v>
      </c>
      <c r="H44" s="30">
        <v>4</v>
      </c>
      <c r="I44" s="21">
        <v>171</v>
      </c>
      <c r="J44" s="30">
        <v>4</v>
      </c>
      <c r="K44" s="21">
        <v>247</v>
      </c>
      <c r="L44" s="30">
        <v>4</v>
      </c>
      <c r="M44" s="21">
        <v>281</v>
      </c>
      <c r="N44" s="30">
        <v>4</v>
      </c>
      <c r="O44" s="22">
        <v>1351</v>
      </c>
      <c r="P44" s="30">
        <v>4</v>
      </c>
      <c r="Q44" s="22">
        <v>2251</v>
      </c>
      <c r="R44" s="30">
        <v>4</v>
      </c>
      <c r="S44" s="22">
        <v>5201</v>
      </c>
      <c r="T44" s="30">
        <v>4</v>
      </c>
      <c r="U44" s="22">
        <v>11001</v>
      </c>
      <c r="V44" s="30">
        <v>4</v>
      </c>
      <c r="W44" s="22">
        <v>14301</v>
      </c>
      <c r="X44" s="30">
        <v>4</v>
      </c>
      <c r="Y44" s="22">
        <v>18501</v>
      </c>
      <c r="Z44" s="30">
        <v>4</v>
      </c>
      <c r="AA44" s="22">
        <v>29501</v>
      </c>
      <c r="AB44" s="30">
        <v>4</v>
      </c>
      <c r="AC44" s="31"/>
      <c r="AD44" s="30"/>
      <c r="AE44" s="31"/>
      <c r="AF44" s="30"/>
      <c r="AG44" s="31"/>
      <c r="AH44" s="30"/>
      <c r="AI44" s="31"/>
      <c r="AJ44" s="30"/>
      <c r="AK44" s="31"/>
      <c r="AL44" s="30"/>
      <c r="AM44" s="31"/>
      <c r="AN44" s="30"/>
      <c r="AO44" s="31"/>
      <c r="AP44" s="30"/>
      <c r="AQ44" s="31"/>
      <c r="AR44" s="30"/>
      <c r="AS44" s="22">
        <v>8301</v>
      </c>
      <c r="AT44" s="30">
        <v>4</v>
      </c>
    </row>
    <row r="45" spans="1:46">
      <c r="A45" s="21">
        <v>115</v>
      </c>
      <c r="B45" s="30">
        <v>4</v>
      </c>
      <c r="C45" s="21">
        <v>135</v>
      </c>
      <c r="D45" s="30">
        <v>4</v>
      </c>
      <c r="E45" s="21">
        <v>157</v>
      </c>
      <c r="F45" s="30">
        <v>4</v>
      </c>
      <c r="G45" s="21">
        <v>165</v>
      </c>
      <c r="H45" s="30">
        <v>4</v>
      </c>
      <c r="I45" s="21">
        <v>175</v>
      </c>
      <c r="J45" s="30">
        <v>4</v>
      </c>
      <c r="K45" s="21">
        <v>253</v>
      </c>
      <c r="L45" s="30">
        <v>4</v>
      </c>
      <c r="M45" s="21">
        <v>288</v>
      </c>
      <c r="N45" s="30">
        <v>4</v>
      </c>
      <c r="O45" s="22">
        <v>1400</v>
      </c>
      <c r="P45" s="30">
        <v>4</v>
      </c>
      <c r="Q45" s="22">
        <v>2330</v>
      </c>
      <c r="R45" s="30">
        <v>4</v>
      </c>
      <c r="S45" s="22">
        <v>5300</v>
      </c>
      <c r="T45" s="30">
        <v>4</v>
      </c>
      <c r="U45" s="22">
        <v>11200</v>
      </c>
      <c r="V45" s="30">
        <v>4</v>
      </c>
      <c r="W45" s="22">
        <v>14450</v>
      </c>
      <c r="X45" s="30">
        <v>4</v>
      </c>
      <c r="Y45" s="22">
        <v>19200</v>
      </c>
      <c r="Z45" s="30">
        <v>4</v>
      </c>
      <c r="AA45" s="22">
        <v>30400</v>
      </c>
      <c r="AB45" s="30">
        <v>4</v>
      </c>
      <c r="AC45" s="31">
        <v>580</v>
      </c>
      <c r="AD45" s="30">
        <v>23</v>
      </c>
      <c r="AE45" s="31">
        <v>1200</v>
      </c>
      <c r="AF45" s="30">
        <v>23</v>
      </c>
      <c r="AG45" s="31">
        <v>176</v>
      </c>
      <c r="AH45" s="30">
        <v>23</v>
      </c>
      <c r="AI45" s="31">
        <v>380</v>
      </c>
      <c r="AJ45" s="30">
        <v>23</v>
      </c>
      <c r="AK45" s="31">
        <v>1200</v>
      </c>
      <c r="AL45" s="30">
        <v>23</v>
      </c>
      <c r="AM45" s="31">
        <v>3400</v>
      </c>
      <c r="AN45" s="30">
        <v>23</v>
      </c>
      <c r="AO45" s="31">
        <v>4400</v>
      </c>
      <c r="AP45" s="30">
        <v>23</v>
      </c>
      <c r="AQ45" s="31">
        <v>4000</v>
      </c>
      <c r="AR45" s="30">
        <v>23</v>
      </c>
      <c r="AS45" s="22">
        <v>8400</v>
      </c>
      <c r="AT45" s="30">
        <v>4</v>
      </c>
    </row>
    <row r="46" spans="1:46">
      <c r="A46" s="21">
        <v>116</v>
      </c>
      <c r="B46" s="30">
        <v>3</v>
      </c>
      <c r="C46" s="21">
        <v>136</v>
      </c>
      <c r="D46" s="30">
        <v>3</v>
      </c>
      <c r="E46" s="21">
        <v>158</v>
      </c>
      <c r="F46" s="30">
        <v>3</v>
      </c>
      <c r="G46" s="21">
        <v>166</v>
      </c>
      <c r="H46" s="30">
        <v>3</v>
      </c>
      <c r="I46" s="21">
        <v>176</v>
      </c>
      <c r="J46" s="30">
        <v>3</v>
      </c>
      <c r="K46" s="21">
        <v>254</v>
      </c>
      <c r="L46" s="30">
        <v>3</v>
      </c>
      <c r="M46" s="21">
        <v>289</v>
      </c>
      <c r="N46" s="30">
        <v>3</v>
      </c>
      <c r="O46" s="22">
        <v>1401</v>
      </c>
      <c r="P46" s="30">
        <v>3</v>
      </c>
      <c r="Q46" s="22">
        <v>2331</v>
      </c>
      <c r="R46" s="30">
        <v>3</v>
      </c>
      <c r="S46" s="22">
        <v>5301</v>
      </c>
      <c r="T46" s="30">
        <v>3</v>
      </c>
      <c r="U46" s="22">
        <v>11201</v>
      </c>
      <c r="V46" s="30">
        <v>3</v>
      </c>
      <c r="W46" s="22">
        <v>14451</v>
      </c>
      <c r="X46" s="30">
        <v>3</v>
      </c>
      <c r="Y46" s="22">
        <v>19201</v>
      </c>
      <c r="Z46" s="30">
        <v>3</v>
      </c>
      <c r="AA46" s="22">
        <v>30401</v>
      </c>
      <c r="AB46" s="30">
        <v>3</v>
      </c>
      <c r="AC46" s="31"/>
      <c r="AD46" s="30"/>
      <c r="AE46" s="31"/>
      <c r="AF46" s="30"/>
      <c r="AG46" s="31"/>
      <c r="AH46" s="30"/>
      <c r="AI46" s="31"/>
      <c r="AJ46" s="30"/>
      <c r="AK46" s="31"/>
      <c r="AL46" s="30"/>
      <c r="AM46" s="31"/>
      <c r="AN46" s="30"/>
      <c r="AO46" s="31"/>
      <c r="AP46" s="30"/>
      <c r="AQ46" s="31"/>
      <c r="AR46" s="30"/>
      <c r="AS46" s="22">
        <v>8401</v>
      </c>
      <c r="AT46" s="30">
        <v>3</v>
      </c>
    </row>
    <row r="47" spans="1:46">
      <c r="A47" s="21">
        <v>120</v>
      </c>
      <c r="B47" s="30">
        <v>3</v>
      </c>
      <c r="C47" s="21">
        <v>140</v>
      </c>
      <c r="D47" s="30">
        <v>3</v>
      </c>
      <c r="E47" s="21">
        <v>161</v>
      </c>
      <c r="F47" s="30">
        <v>3</v>
      </c>
      <c r="G47" s="21">
        <v>170</v>
      </c>
      <c r="H47" s="30">
        <v>3</v>
      </c>
      <c r="I47" s="21">
        <v>180</v>
      </c>
      <c r="J47" s="30">
        <v>3</v>
      </c>
      <c r="K47" s="21">
        <v>260</v>
      </c>
      <c r="L47" s="30">
        <v>3</v>
      </c>
      <c r="M47" s="21">
        <v>296</v>
      </c>
      <c r="N47" s="30">
        <v>3</v>
      </c>
      <c r="O47" s="22">
        <v>1450</v>
      </c>
      <c r="P47" s="30">
        <v>3</v>
      </c>
      <c r="Q47" s="22">
        <v>2410</v>
      </c>
      <c r="R47" s="30">
        <v>3</v>
      </c>
      <c r="S47" s="22">
        <v>5400</v>
      </c>
      <c r="T47" s="30">
        <v>3</v>
      </c>
      <c r="U47" s="22">
        <v>11400</v>
      </c>
      <c r="V47" s="30">
        <v>3</v>
      </c>
      <c r="W47" s="22">
        <v>15000</v>
      </c>
      <c r="X47" s="30">
        <v>3</v>
      </c>
      <c r="Y47" s="22">
        <v>19500</v>
      </c>
      <c r="Z47" s="30">
        <v>3</v>
      </c>
      <c r="AA47" s="22">
        <v>31300</v>
      </c>
      <c r="AB47" s="30">
        <v>3</v>
      </c>
      <c r="AC47" s="31">
        <v>600</v>
      </c>
      <c r="AD47" s="30">
        <v>24</v>
      </c>
      <c r="AE47" s="31">
        <v>1300</v>
      </c>
      <c r="AF47" s="30">
        <v>24</v>
      </c>
      <c r="AG47" s="31">
        <v>180</v>
      </c>
      <c r="AH47" s="30">
        <v>24</v>
      </c>
      <c r="AI47" s="31">
        <v>400</v>
      </c>
      <c r="AJ47" s="30">
        <v>24</v>
      </c>
      <c r="AK47" s="31">
        <v>1300</v>
      </c>
      <c r="AL47" s="30">
        <v>24</v>
      </c>
      <c r="AM47" s="31">
        <v>3700</v>
      </c>
      <c r="AN47" s="30">
        <v>24</v>
      </c>
      <c r="AO47" s="31">
        <v>4700</v>
      </c>
      <c r="AP47" s="30">
        <v>24</v>
      </c>
      <c r="AQ47" s="31">
        <v>4300</v>
      </c>
      <c r="AR47" s="30">
        <v>24</v>
      </c>
      <c r="AS47" s="22">
        <v>8500</v>
      </c>
      <c r="AT47" s="30">
        <v>3</v>
      </c>
    </row>
    <row r="48" spans="1:46">
      <c r="A48" s="21">
        <v>121</v>
      </c>
      <c r="B48" s="30">
        <v>2</v>
      </c>
      <c r="C48" s="21">
        <v>141</v>
      </c>
      <c r="D48" s="30">
        <v>2</v>
      </c>
      <c r="E48" s="21">
        <v>162</v>
      </c>
      <c r="F48" s="30">
        <v>2</v>
      </c>
      <c r="G48" s="21">
        <v>171</v>
      </c>
      <c r="H48" s="30">
        <v>2</v>
      </c>
      <c r="I48" s="21">
        <v>181</v>
      </c>
      <c r="J48" s="30">
        <v>2</v>
      </c>
      <c r="K48" s="21">
        <v>261</v>
      </c>
      <c r="L48" s="30">
        <v>2</v>
      </c>
      <c r="M48" s="21">
        <v>297</v>
      </c>
      <c r="N48" s="30">
        <v>2</v>
      </c>
      <c r="O48" s="22">
        <v>1451</v>
      </c>
      <c r="P48" s="30">
        <v>2</v>
      </c>
      <c r="Q48" s="22">
        <v>2411</v>
      </c>
      <c r="R48" s="30">
        <v>2</v>
      </c>
      <c r="S48" s="22">
        <v>5401</v>
      </c>
      <c r="T48" s="30">
        <v>2</v>
      </c>
      <c r="U48" s="22">
        <v>11401</v>
      </c>
      <c r="V48" s="30">
        <v>2</v>
      </c>
      <c r="W48" s="22">
        <v>15001</v>
      </c>
      <c r="X48" s="30">
        <v>2</v>
      </c>
      <c r="Y48" s="22">
        <v>19501</v>
      </c>
      <c r="Z48" s="30">
        <v>2</v>
      </c>
      <c r="AA48" s="22">
        <v>31301</v>
      </c>
      <c r="AB48" s="30">
        <v>2</v>
      </c>
      <c r="AC48" s="31"/>
      <c r="AD48" s="30"/>
      <c r="AE48" s="31"/>
      <c r="AF48" s="30"/>
      <c r="AG48" s="31"/>
      <c r="AH48" s="30"/>
      <c r="AI48" s="31"/>
      <c r="AJ48" s="30"/>
      <c r="AK48" s="31"/>
      <c r="AL48" s="30"/>
      <c r="AM48" s="31"/>
      <c r="AN48" s="30"/>
      <c r="AO48" s="31"/>
      <c r="AP48" s="30"/>
      <c r="AQ48" s="31"/>
      <c r="AR48" s="30"/>
      <c r="AS48" s="22">
        <v>8501</v>
      </c>
      <c r="AT48" s="30">
        <v>2</v>
      </c>
    </row>
    <row r="49" spans="1:46">
      <c r="A49" s="21">
        <v>125</v>
      </c>
      <c r="B49" s="30">
        <v>2</v>
      </c>
      <c r="C49" s="21">
        <v>145</v>
      </c>
      <c r="D49" s="30">
        <v>2</v>
      </c>
      <c r="E49" s="21">
        <v>165</v>
      </c>
      <c r="F49" s="30">
        <v>2</v>
      </c>
      <c r="G49" s="21">
        <v>175</v>
      </c>
      <c r="H49" s="30">
        <v>2</v>
      </c>
      <c r="I49" s="21">
        <v>185</v>
      </c>
      <c r="J49" s="30">
        <v>2</v>
      </c>
      <c r="K49" s="21">
        <v>270</v>
      </c>
      <c r="L49" s="30">
        <v>2</v>
      </c>
      <c r="M49" s="21">
        <v>304</v>
      </c>
      <c r="N49" s="30">
        <v>2</v>
      </c>
      <c r="O49" s="22">
        <v>1500</v>
      </c>
      <c r="P49" s="30">
        <v>2</v>
      </c>
      <c r="Q49" s="22">
        <v>2490</v>
      </c>
      <c r="R49" s="30">
        <v>2</v>
      </c>
      <c r="S49" s="22">
        <v>5500</v>
      </c>
      <c r="T49" s="30">
        <v>2</v>
      </c>
      <c r="U49" s="22">
        <v>12000</v>
      </c>
      <c r="V49" s="30">
        <v>2</v>
      </c>
      <c r="W49" s="22">
        <v>15150</v>
      </c>
      <c r="X49" s="30">
        <v>2</v>
      </c>
      <c r="Y49" s="22">
        <v>20200</v>
      </c>
      <c r="Z49" s="30">
        <v>2</v>
      </c>
      <c r="AA49" s="22">
        <v>32200</v>
      </c>
      <c r="AB49" s="30">
        <v>2</v>
      </c>
      <c r="AC49" s="31">
        <v>620</v>
      </c>
      <c r="AD49" s="30">
        <v>25</v>
      </c>
      <c r="AE49" s="31">
        <v>1400</v>
      </c>
      <c r="AF49" s="30">
        <v>25</v>
      </c>
      <c r="AG49" s="31">
        <v>184</v>
      </c>
      <c r="AH49" s="30">
        <v>25</v>
      </c>
      <c r="AI49" s="31">
        <v>420</v>
      </c>
      <c r="AJ49" s="30">
        <v>25</v>
      </c>
      <c r="AK49" s="31">
        <v>1400</v>
      </c>
      <c r="AL49" s="30">
        <v>25</v>
      </c>
      <c r="AM49" s="31">
        <v>4000</v>
      </c>
      <c r="AN49" s="30">
        <v>25</v>
      </c>
      <c r="AO49" s="31">
        <v>5000</v>
      </c>
      <c r="AP49" s="30">
        <v>25</v>
      </c>
      <c r="AQ49" s="31">
        <v>4600</v>
      </c>
      <c r="AR49" s="30">
        <v>25</v>
      </c>
      <c r="AS49" s="22">
        <v>9000</v>
      </c>
      <c r="AT49" s="30">
        <v>2</v>
      </c>
    </row>
    <row r="50" spans="1:46">
      <c r="A50" s="21">
        <v>126</v>
      </c>
      <c r="B50" s="30">
        <v>1</v>
      </c>
      <c r="C50" s="21">
        <v>146</v>
      </c>
      <c r="D50" s="30">
        <v>1</v>
      </c>
      <c r="E50" s="21">
        <v>166</v>
      </c>
      <c r="F50" s="30">
        <v>1</v>
      </c>
      <c r="G50" s="21">
        <v>176</v>
      </c>
      <c r="H50" s="30">
        <v>1</v>
      </c>
      <c r="I50" s="21">
        <v>186</v>
      </c>
      <c r="J50" s="30">
        <v>1</v>
      </c>
      <c r="K50" s="21">
        <v>271</v>
      </c>
      <c r="L50" s="30">
        <v>1</v>
      </c>
      <c r="M50" s="21">
        <v>305</v>
      </c>
      <c r="N50" s="30">
        <v>1</v>
      </c>
      <c r="O50" s="22">
        <v>1501</v>
      </c>
      <c r="P50" s="30">
        <v>1</v>
      </c>
      <c r="Q50" s="22">
        <v>2491</v>
      </c>
      <c r="R50" s="30">
        <v>1</v>
      </c>
      <c r="S50" s="22">
        <v>5501</v>
      </c>
      <c r="T50" s="30">
        <v>1</v>
      </c>
      <c r="U50" s="22">
        <v>12001</v>
      </c>
      <c r="V50" s="30">
        <v>1</v>
      </c>
      <c r="W50" s="22">
        <v>15151</v>
      </c>
      <c r="X50" s="30">
        <v>1</v>
      </c>
      <c r="Y50" s="22">
        <v>20201</v>
      </c>
      <c r="Z50" s="30">
        <v>1</v>
      </c>
      <c r="AA50" s="22">
        <v>32201</v>
      </c>
      <c r="AB50" s="30">
        <v>1</v>
      </c>
      <c r="AC50" s="31"/>
      <c r="AD50" s="30"/>
      <c r="AE50" s="31"/>
      <c r="AF50" s="30"/>
      <c r="AG50" s="31"/>
      <c r="AH50" s="30"/>
      <c r="AI50" s="31"/>
      <c r="AJ50" s="30"/>
      <c r="AK50" s="31"/>
      <c r="AL50" s="30"/>
      <c r="AM50" s="31"/>
      <c r="AN50" s="30"/>
      <c r="AO50" s="31"/>
      <c r="AP50" s="30"/>
      <c r="AQ50" s="31"/>
      <c r="AR50" s="30"/>
      <c r="AS50" s="22">
        <v>9001</v>
      </c>
      <c r="AT50" s="30">
        <v>1</v>
      </c>
    </row>
    <row r="51" spans="1:46" ht="16.5" thickBot="1">
      <c r="A51" s="25" t="s">
        <v>0</v>
      </c>
      <c r="B51" s="26" t="s">
        <v>20</v>
      </c>
      <c r="C51" s="25" t="s">
        <v>9</v>
      </c>
      <c r="D51" s="26" t="s">
        <v>20</v>
      </c>
      <c r="E51" s="25" t="s">
        <v>43</v>
      </c>
      <c r="F51" s="26" t="s">
        <v>20</v>
      </c>
      <c r="G51" s="25" t="s">
        <v>28</v>
      </c>
      <c r="H51" s="26" t="s">
        <v>20</v>
      </c>
      <c r="I51" s="25" t="s">
        <v>44</v>
      </c>
      <c r="J51" s="26" t="s">
        <v>20</v>
      </c>
      <c r="K51" s="25" t="s">
        <v>49</v>
      </c>
      <c r="L51" s="26" t="s">
        <v>20</v>
      </c>
      <c r="M51" s="25" t="s">
        <v>10</v>
      </c>
      <c r="N51" s="26" t="s">
        <v>20</v>
      </c>
      <c r="O51" s="27" t="s">
        <v>21</v>
      </c>
      <c r="P51" s="26" t="s">
        <v>20</v>
      </c>
      <c r="Q51" s="28" t="s">
        <v>22</v>
      </c>
      <c r="R51" s="26" t="s">
        <v>20</v>
      </c>
      <c r="S51" s="28" t="s">
        <v>11</v>
      </c>
      <c r="T51" s="26" t="s">
        <v>20</v>
      </c>
      <c r="U51" s="28" t="s">
        <v>31</v>
      </c>
      <c r="V51" s="26" t="s">
        <v>20</v>
      </c>
      <c r="W51" s="28" t="s">
        <v>46</v>
      </c>
      <c r="X51" s="26" t="s">
        <v>20</v>
      </c>
      <c r="Y51" s="28" t="s">
        <v>32</v>
      </c>
      <c r="Z51" s="26" t="s">
        <v>20</v>
      </c>
      <c r="AA51" s="28" t="s">
        <v>47</v>
      </c>
      <c r="AB51" s="26" t="s">
        <v>20</v>
      </c>
      <c r="AC51" s="29" t="s">
        <v>33</v>
      </c>
      <c r="AD51" s="26" t="s">
        <v>20</v>
      </c>
      <c r="AE51" s="29" t="s">
        <v>34</v>
      </c>
      <c r="AF51" s="26" t="s">
        <v>20</v>
      </c>
      <c r="AG51" s="29" t="s">
        <v>35</v>
      </c>
      <c r="AH51" s="26" t="s">
        <v>20</v>
      </c>
      <c r="AI51" s="29" t="s">
        <v>36</v>
      </c>
      <c r="AJ51" s="26" t="s">
        <v>20</v>
      </c>
      <c r="AK51" s="29" t="s">
        <v>37</v>
      </c>
      <c r="AL51" s="26" t="s">
        <v>20</v>
      </c>
      <c r="AM51" s="29" t="s">
        <v>38</v>
      </c>
      <c r="AN51" s="26" t="s">
        <v>20</v>
      </c>
      <c r="AO51" s="29" t="s">
        <v>39</v>
      </c>
      <c r="AP51" s="26" t="s">
        <v>20</v>
      </c>
      <c r="AQ51" s="29" t="s">
        <v>19</v>
      </c>
      <c r="AR51" s="26" t="s">
        <v>20</v>
      </c>
      <c r="AS51" s="38" t="s">
        <v>29</v>
      </c>
      <c r="AT51" s="26" t="s">
        <v>20</v>
      </c>
    </row>
    <row r="52" spans="1:46" ht="16.5" thickTop="1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0303-6743-4AE3-BD9B-D106231C67E8}">
  <sheetPr codeName="Feuil26"/>
  <dimension ref="A1:BH51"/>
  <sheetViews>
    <sheetView topLeftCell="AT1" workbookViewId="0">
      <pane ySplit="1" topLeftCell="A2" activePane="bottomLeft" state="frozen"/>
      <selection activeCell="O27" sqref="O27"/>
      <selection pane="bottomLeft" activeCell="O27" sqref="O27"/>
    </sheetView>
  </sheetViews>
  <sheetFormatPr defaultRowHeight="15.75"/>
  <cols>
    <col min="1" max="1" width="3.875" style="19" bestFit="1" customWidth="1"/>
    <col min="2" max="2" width="3.5" style="44" bestFit="1" customWidth="1"/>
    <col min="3" max="3" width="3.875" style="19" bestFit="1" customWidth="1"/>
    <col min="4" max="4" width="3.5" style="44" bestFit="1" customWidth="1"/>
    <col min="5" max="5" width="4.625" style="19" bestFit="1" customWidth="1"/>
    <col min="6" max="6" width="3.5" style="44" bestFit="1" customWidth="1"/>
    <col min="7" max="7" width="5.625" style="19" bestFit="1" customWidth="1"/>
    <col min="8" max="8" width="3.5" style="44" bestFit="1" customWidth="1"/>
    <col min="9" max="9" width="5.625" style="19" bestFit="1" customWidth="1"/>
    <col min="10" max="10" width="3.5" style="44" bestFit="1" customWidth="1"/>
    <col min="11" max="11" width="6.375" style="19" bestFit="1" customWidth="1"/>
    <col min="12" max="12" width="3.5" style="44" bestFit="1" customWidth="1"/>
    <col min="13" max="13" width="4.625" style="19" bestFit="1" customWidth="1"/>
    <col min="14" max="14" width="3.5" style="44" bestFit="1" customWidth="1"/>
    <col min="15" max="15" width="4.625" style="45" bestFit="1" customWidth="1"/>
    <col min="16" max="16" width="3.5" style="44" bestFit="1" customWidth="1"/>
    <col min="17" max="17" width="6" style="45" bestFit="1" customWidth="1"/>
    <col min="18" max="18" width="3.5" style="44" bestFit="1" customWidth="1"/>
    <col min="19" max="19" width="4.625" style="46" bestFit="1" customWidth="1"/>
    <col min="20" max="20" width="3.5" style="44" bestFit="1" customWidth="1"/>
    <col min="21" max="21" width="6" style="46" bestFit="1" customWidth="1"/>
    <col min="22" max="22" width="3.5" style="44" bestFit="1" customWidth="1"/>
    <col min="23" max="23" width="5.375" style="19" bestFit="1" customWidth="1"/>
    <col min="24" max="24" width="3.5" style="44" bestFit="1" customWidth="1"/>
    <col min="25" max="25" width="5.375" style="19" bestFit="1" customWidth="1"/>
    <col min="26" max="26" width="3.5" style="44" bestFit="1" customWidth="1"/>
    <col min="27" max="27" width="5.375" style="19" bestFit="1" customWidth="1"/>
    <col min="28" max="28" width="3.5" style="44" bestFit="1" customWidth="1"/>
    <col min="29" max="29" width="5.375" style="19" bestFit="1" customWidth="1"/>
    <col min="30" max="30" width="3.5" style="44" bestFit="1" customWidth="1"/>
    <col min="31" max="31" width="5.375" style="19" bestFit="1" customWidth="1"/>
    <col min="32" max="32" width="3.5" style="44" bestFit="1" customWidth="1"/>
    <col min="33" max="33" width="5.375" style="19" bestFit="1" customWidth="1"/>
    <col min="34" max="34" width="3.5" style="44" bestFit="1" customWidth="1"/>
    <col min="35" max="35" width="5.375" style="19" bestFit="1" customWidth="1"/>
    <col min="36" max="36" width="3.5" style="44" bestFit="1" customWidth="1"/>
    <col min="37" max="37" width="9" style="19" bestFit="1" customWidth="1"/>
    <col min="38" max="38" width="3.5" style="44" bestFit="1" customWidth="1"/>
    <col min="39" max="39" width="9" style="19" bestFit="1" customWidth="1"/>
    <col min="40" max="40" width="3.5" style="44" bestFit="1" customWidth="1"/>
    <col min="41" max="41" width="9" style="19" bestFit="1" customWidth="1"/>
    <col min="42" max="42" width="3.5" style="44" bestFit="1" customWidth="1"/>
    <col min="43" max="43" width="9" style="19" bestFit="1" customWidth="1"/>
    <col min="44" max="44" width="3.5" style="44" bestFit="1" customWidth="1"/>
    <col min="45" max="45" width="8.625" style="19" bestFit="1" customWidth="1"/>
    <col min="46" max="46" width="3.5" style="44" bestFit="1" customWidth="1"/>
    <col min="47" max="47" width="4.25" style="19" bestFit="1" customWidth="1"/>
    <col min="48" max="48" width="3.5" style="44" bestFit="1" customWidth="1"/>
    <col min="49" max="49" width="7.375" style="19" bestFit="1" customWidth="1"/>
    <col min="50" max="50" width="3.5" style="44" bestFit="1" customWidth="1"/>
    <col min="51" max="51" width="6.5" style="19" bestFit="1" customWidth="1"/>
    <col min="52" max="52" width="3.5" style="44" bestFit="1" customWidth="1"/>
    <col min="53" max="53" width="5.25" style="19" bestFit="1" customWidth="1"/>
    <col min="54" max="54" width="3.5" style="44" bestFit="1" customWidth="1"/>
    <col min="55" max="55" width="6.25" style="19" bestFit="1" customWidth="1"/>
    <col min="56" max="56" width="3.5" style="44" bestFit="1" customWidth="1"/>
    <col min="57" max="57" width="6.875" style="19" bestFit="1" customWidth="1"/>
    <col min="58" max="58" width="3.5" style="44" bestFit="1" customWidth="1"/>
    <col min="59" max="59" width="7.375" style="19" bestFit="1" customWidth="1"/>
    <col min="60" max="60" width="3.5" style="44" bestFit="1" customWidth="1"/>
    <col min="61" max="256" width="11" customWidth="1"/>
  </cols>
  <sheetData>
    <row r="1" spans="1:60" ht="16.5" thickBot="1">
      <c r="A1" s="35" t="s">
        <v>0</v>
      </c>
      <c r="B1" s="40" t="s">
        <v>20</v>
      </c>
      <c r="C1" s="35" t="s">
        <v>9</v>
      </c>
      <c r="D1" s="40" t="s">
        <v>20</v>
      </c>
      <c r="E1" s="35" t="s">
        <v>50</v>
      </c>
      <c r="F1" s="40" t="s">
        <v>20</v>
      </c>
      <c r="G1" s="35" t="s">
        <v>28</v>
      </c>
      <c r="H1" s="40" t="s">
        <v>20</v>
      </c>
      <c r="I1" s="35" t="s">
        <v>44</v>
      </c>
      <c r="J1" s="40" t="s">
        <v>20</v>
      </c>
      <c r="K1" s="35" t="s">
        <v>49</v>
      </c>
      <c r="L1" s="40" t="s">
        <v>20</v>
      </c>
      <c r="M1" s="35" t="s">
        <v>51</v>
      </c>
      <c r="N1" s="40" t="s">
        <v>20</v>
      </c>
      <c r="O1" s="35" t="s">
        <v>21</v>
      </c>
      <c r="P1" s="40" t="s">
        <v>20</v>
      </c>
      <c r="Q1" s="35" t="s">
        <v>52</v>
      </c>
      <c r="R1" s="40" t="s">
        <v>20</v>
      </c>
      <c r="S1" s="35" t="s">
        <v>53</v>
      </c>
      <c r="T1" s="40" t="s">
        <v>20</v>
      </c>
      <c r="U1" s="35" t="s">
        <v>54</v>
      </c>
      <c r="V1" s="40" t="s">
        <v>20</v>
      </c>
      <c r="W1" s="38" t="s">
        <v>22</v>
      </c>
      <c r="X1" s="40" t="s">
        <v>20</v>
      </c>
      <c r="Y1" s="38" t="s">
        <v>55</v>
      </c>
      <c r="Z1" s="40" t="s">
        <v>20</v>
      </c>
      <c r="AA1" s="38" t="s">
        <v>11</v>
      </c>
      <c r="AB1" s="40" t="s">
        <v>20</v>
      </c>
      <c r="AC1" s="38" t="s">
        <v>56</v>
      </c>
      <c r="AD1" s="40" t="s">
        <v>20</v>
      </c>
      <c r="AE1" s="38" t="s">
        <v>31</v>
      </c>
      <c r="AF1" s="40" t="s">
        <v>20</v>
      </c>
      <c r="AG1" s="38" t="s">
        <v>46</v>
      </c>
      <c r="AH1" s="40" t="s">
        <v>20</v>
      </c>
      <c r="AI1" s="38" t="s">
        <v>57</v>
      </c>
      <c r="AJ1" s="40" t="s">
        <v>20</v>
      </c>
      <c r="AK1" s="38" t="s">
        <v>58</v>
      </c>
      <c r="AL1" s="40" t="s">
        <v>20</v>
      </c>
      <c r="AM1" s="38" t="s">
        <v>59</v>
      </c>
      <c r="AN1" s="40" t="s">
        <v>20</v>
      </c>
      <c r="AO1" s="38" t="s">
        <v>47</v>
      </c>
      <c r="AP1" s="40" t="s">
        <v>20</v>
      </c>
      <c r="AQ1" s="38" t="s">
        <v>60</v>
      </c>
      <c r="AR1" s="40" t="s">
        <v>20</v>
      </c>
      <c r="AS1" s="39" t="s">
        <v>33</v>
      </c>
      <c r="AT1" s="40" t="s">
        <v>20</v>
      </c>
      <c r="AU1" s="39" t="s">
        <v>34</v>
      </c>
      <c r="AV1" s="40" t="s">
        <v>20</v>
      </c>
      <c r="AW1" s="39" t="s">
        <v>35</v>
      </c>
      <c r="AX1" s="40" t="s">
        <v>20</v>
      </c>
      <c r="AY1" s="39" t="s">
        <v>36</v>
      </c>
      <c r="AZ1" s="40" t="s">
        <v>20</v>
      </c>
      <c r="BA1" s="39" t="s">
        <v>37</v>
      </c>
      <c r="BB1" s="40" t="s">
        <v>20</v>
      </c>
      <c r="BC1" s="39" t="s">
        <v>38</v>
      </c>
      <c r="BD1" s="40" t="s">
        <v>20</v>
      </c>
      <c r="BE1" s="39" t="s">
        <v>39</v>
      </c>
      <c r="BF1" s="40" t="s">
        <v>20</v>
      </c>
      <c r="BG1" s="39" t="s">
        <v>40</v>
      </c>
      <c r="BH1" s="40" t="s">
        <v>20</v>
      </c>
    </row>
    <row r="2" spans="1:60" ht="16.5" thickTop="1">
      <c r="A2" s="20">
        <v>0</v>
      </c>
      <c r="B2" s="41">
        <v>25</v>
      </c>
      <c r="C2" s="20">
        <v>0</v>
      </c>
      <c r="D2" s="41">
        <v>25</v>
      </c>
      <c r="E2" s="20">
        <v>0</v>
      </c>
      <c r="F2" s="41">
        <v>25</v>
      </c>
      <c r="G2" s="20">
        <v>0</v>
      </c>
      <c r="H2" s="41">
        <v>25</v>
      </c>
      <c r="I2" s="20">
        <v>0</v>
      </c>
      <c r="J2" s="41">
        <v>15</v>
      </c>
      <c r="K2" s="20">
        <v>0</v>
      </c>
      <c r="L2" s="41">
        <v>25</v>
      </c>
      <c r="M2" s="20">
        <v>0</v>
      </c>
      <c r="N2" s="41">
        <v>25</v>
      </c>
      <c r="O2" s="20">
        <v>0</v>
      </c>
      <c r="P2" s="41">
        <v>25</v>
      </c>
      <c r="Q2" s="20">
        <v>0</v>
      </c>
      <c r="R2" s="41">
        <v>25</v>
      </c>
      <c r="S2" s="20">
        <v>0</v>
      </c>
      <c r="T2" s="41">
        <v>25</v>
      </c>
      <c r="U2" s="20">
        <v>0</v>
      </c>
      <c r="V2" s="41">
        <v>25</v>
      </c>
      <c r="W2" s="33">
        <v>0</v>
      </c>
      <c r="X2" s="41">
        <v>25</v>
      </c>
      <c r="Y2" s="33">
        <v>0</v>
      </c>
      <c r="Z2" s="41">
        <v>25</v>
      </c>
      <c r="AA2" s="33">
        <v>0</v>
      </c>
      <c r="AB2" s="41">
        <v>25</v>
      </c>
      <c r="AC2" s="33">
        <v>0</v>
      </c>
      <c r="AD2" s="41">
        <v>25</v>
      </c>
      <c r="AE2" s="33">
        <v>0</v>
      </c>
      <c r="AF2" s="41">
        <v>25</v>
      </c>
      <c r="AG2" s="33">
        <v>0</v>
      </c>
      <c r="AH2" s="41">
        <v>25</v>
      </c>
      <c r="AI2" s="33">
        <v>0</v>
      </c>
      <c r="AJ2" s="41">
        <v>25</v>
      </c>
      <c r="AK2" s="33">
        <v>0</v>
      </c>
      <c r="AL2" s="41">
        <v>25</v>
      </c>
      <c r="AM2" s="33">
        <v>0</v>
      </c>
      <c r="AN2" s="41">
        <v>25</v>
      </c>
      <c r="AO2" s="33">
        <v>0</v>
      </c>
      <c r="AP2" s="41">
        <v>25</v>
      </c>
      <c r="AQ2" s="33">
        <v>0</v>
      </c>
      <c r="AR2" s="41">
        <v>25</v>
      </c>
      <c r="AS2" s="34">
        <v>0</v>
      </c>
      <c r="AT2" s="41">
        <v>1</v>
      </c>
      <c r="AU2" s="34">
        <v>0</v>
      </c>
      <c r="AV2" s="41">
        <v>1</v>
      </c>
      <c r="AW2" s="34">
        <v>0</v>
      </c>
      <c r="AX2" s="41">
        <v>1</v>
      </c>
      <c r="AY2" s="34">
        <v>0</v>
      </c>
      <c r="AZ2" s="41">
        <v>1</v>
      </c>
      <c r="BA2" s="34">
        <v>0</v>
      </c>
      <c r="BB2" s="41">
        <v>1</v>
      </c>
      <c r="BC2" s="34">
        <v>0</v>
      </c>
      <c r="BD2" s="41">
        <v>1</v>
      </c>
      <c r="BE2" s="34">
        <v>0</v>
      </c>
      <c r="BF2" s="41">
        <v>1</v>
      </c>
      <c r="BG2" s="34">
        <v>0</v>
      </c>
      <c r="BH2" s="41">
        <v>1</v>
      </c>
    </row>
    <row r="3" spans="1:60">
      <c r="A3" s="21">
        <v>64</v>
      </c>
      <c r="B3" s="42">
        <v>25</v>
      </c>
      <c r="C3" s="21">
        <v>73</v>
      </c>
      <c r="D3" s="42">
        <v>25</v>
      </c>
      <c r="E3" s="21">
        <v>115</v>
      </c>
      <c r="F3" s="42">
        <v>25</v>
      </c>
      <c r="G3" s="21">
        <v>73</v>
      </c>
      <c r="H3" s="42">
        <v>25</v>
      </c>
      <c r="I3" s="21">
        <v>84</v>
      </c>
      <c r="J3" s="42">
        <v>25</v>
      </c>
      <c r="K3" s="21">
        <v>132</v>
      </c>
      <c r="L3" s="42">
        <v>25</v>
      </c>
      <c r="M3" s="21">
        <v>237</v>
      </c>
      <c r="N3" s="42">
        <v>25</v>
      </c>
      <c r="O3" s="21">
        <v>400</v>
      </c>
      <c r="P3" s="42">
        <v>25</v>
      </c>
      <c r="Q3" s="21">
        <v>475</v>
      </c>
      <c r="R3" s="42">
        <v>25</v>
      </c>
      <c r="S3" s="21">
        <v>550</v>
      </c>
      <c r="T3" s="42">
        <v>25</v>
      </c>
      <c r="U3" s="21">
        <v>595</v>
      </c>
      <c r="V3" s="42">
        <v>25</v>
      </c>
      <c r="W3" s="22">
        <v>1100</v>
      </c>
      <c r="X3" s="42">
        <v>25</v>
      </c>
      <c r="Y3" s="22">
        <v>1580</v>
      </c>
      <c r="Z3" s="42">
        <v>25</v>
      </c>
      <c r="AA3" s="22">
        <v>2420</v>
      </c>
      <c r="AB3" s="42">
        <v>25</v>
      </c>
      <c r="AC3" s="22">
        <v>4170</v>
      </c>
      <c r="AD3" s="42">
        <v>25</v>
      </c>
      <c r="AE3" s="22">
        <v>5500</v>
      </c>
      <c r="AF3" s="42">
        <v>25</v>
      </c>
      <c r="AG3" s="22">
        <v>9250</v>
      </c>
      <c r="AH3" s="42">
        <v>25</v>
      </c>
      <c r="AI3" s="22">
        <v>1100</v>
      </c>
      <c r="AJ3" s="42">
        <v>25</v>
      </c>
      <c r="AK3" s="22">
        <v>6300</v>
      </c>
      <c r="AL3" s="42">
        <v>25</v>
      </c>
      <c r="AM3" s="22">
        <v>11200</v>
      </c>
      <c r="AN3" s="42">
        <v>25</v>
      </c>
      <c r="AO3" s="22">
        <v>15300</v>
      </c>
      <c r="AP3" s="42">
        <v>25</v>
      </c>
      <c r="AQ3" s="22">
        <v>24300</v>
      </c>
      <c r="AR3" s="42">
        <v>25</v>
      </c>
      <c r="AS3" s="31">
        <v>200</v>
      </c>
      <c r="AT3" s="42">
        <v>2</v>
      </c>
      <c r="AU3" s="31">
        <v>380</v>
      </c>
      <c r="AV3" s="42">
        <v>2</v>
      </c>
      <c r="AW3" s="31">
        <v>80</v>
      </c>
      <c r="AX3" s="42">
        <v>2</v>
      </c>
      <c r="AY3" s="31">
        <v>100</v>
      </c>
      <c r="AZ3" s="42">
        <v>2</v>
      </c>
      <c r="BA3" s="31">
        <v>250</v>
      </c>
      <c r="BB3" s="42">
        <v>2</v>
      </c>
      <c r="BC3" s="31">
        <v>500</v>
      </c>
      <c r="BD3" s="42">
        <v>2</v>
      </c>
      <c r="BE3" s="31">
        <v>600</v>
      </c>
      <c r="BF3" s="42">
        <v>2</v>
      </c>
      <c r="BG3" s="31">
        <v>500</v>
      </c>
      <c r="BH3" s="42">
        <v>2</v>
      </c>
    </row>
    <row r="4" spans="1:60">
      <c r="A4" s="21"/>
      <c r="B4" s="42">
        <v>24</v>
      </c>
      <c r="C4" s="21"/>
      <c r="D4" s="42">
        <v>24</v>
      </c>
      <c r="E4" s="21">
        <v>116</v>
      </c>
      <c r="F4" s="42">
        <v>24</v>
      </c>
      <c r="G4" s="21">
        <v>74</v>
      </c>
      <c r="H4" s="42">
        <v>24</v>
      </c>
      <c r="I4" s="21">
        <v>85</v>
      </c>
      <c r="J4" s="42">
        <v>24</v>
      </c>
      <c r="K4" s="21">
        <v>133</v>
      </c>
      <c r="L4" s="42">
        <v>24</v>
      </c>
      <c r="M4" s="21">
        <v>238</v>
      </c>
      <c r="N4" s="42">
        <v>24</v>
      </c>
      <c r="O4" s="21">
        <v>201</v>
      </c>
      <c r="P4" s="42">
        <v>24</v>
      </c>
      <c r="Q4" s="21">
        <v>476</v>
      </c>
      <c r="R4" s="42">
        <v>24</v>
      </c>
      <c r="S4" s="21">
        <v>551</v>
      </c>
      <c r="T4" s="42">
        <v>24</v>
      </c>
      <c r="U4" s="21">
        <v>596</v>
      </c>
      <c r="V4" s="42">
        <v>24</v>
      </c>
      <c r="W4" s="22">
        <v>1101</v>
      </c>
      <c r="X4" s="42">
        <v>24</v>
      </c>
      <c r="Y4" s="22">
        <v>1581</v>
      </c>
      <c r="Z4" s="42">
        <v>24</v>
      </c>
      <c r="AA4" s="22">
        <v>2421</v>
      </c>
      <c r="AB4" s="42">
        <v>24</v>
      </c>
      <c r="AC4" s="22">
        <v>4171</v>
      </c>
      <c r="AD4" s="42">
        <v>24</v>
      </c>
      <c r="AE4" s="22">
        <v>5501</v>
      </c>
      <c r="AF4" s="42">
        <v>24</v>
      </c>
      <c r="AG4" s="22">
        <v>9251</v>
      </c>
      <c r="AH4" s="42">
        <v>24</v>
      </c>
      <c r="AI4" s="22">
        <v>1101</v>
      </c>
      <c r="AJ4" s="42">
        <v>24</v>
      </c>
      <c r="AK4" s="22">
        <v>6301</v>
      </c>
      <c r="AL4" s="42">
        <v>24</v>
      </c>
      <c r="AM4" s="22">
        <v>11201</v>
      </c>
      <c r="AN4" s="42">
        <v>24</v>
      </c>
      <c r="AO4" s="22">
        <v>15301</v>
      </c>
      <c r="AP4" s="42">
        <v>24</v>
      </c>
      <c r="AQ4" s="22">
        <v>24301</v>
      </c>
      <c r="AR4" s="42">
        <v>24</v>
      </c>
      <c r="AS4" s="31"/>
      <c r="AT4" s="42"/>
      <c r="AU4" s="31"/>
      <c r="AV4" s="42"/>
      <c r="AW4" s="31"/>
      <c r="AX4" s="42"/>
      <c r="AY4" s="31"/>
      <c r="AZ4" s="42"/>
      <c r="BA4" s="31"/>
      <c r="BB4" s="42"/>
      <c r="BC4" s="31"/>
      <c r="BD4" s="42"/>
      <c r="BE4" s="31"/>
      <c r="BF4" s="42"/>
      <c r="BG4" s="31"/>
      <c r="BH4" s="42"/>
    </row>
    <row r="5" spans="1:60">
      <c r="A5" s="21">
        <v>65</v>
      </c>
      <c r="B5" s="42">
        <v>24</v>
      </c>
      <c r="C5" s="21">
        <v>74</v>
      </c>
      <c r="D5" s="42">
        <v>24</v>
      </c>
      <c r="E5" s="21">
        <v>118</v>
      </c>
      <c r="F5" s="42">
        <v>24</v>
      </c>
      <c r="G5" s="21">
        <v>76</v>
      </c>
      <c r="H5" s="42">
        <v>24</v>
      </c>
      <c r="I5" s="21">
        <v>87</v>
      </c>
      <c r="J5" s="42">
        <v>24</v>
      </c>
      <c r="K5" s="21">
        <v>136</v>
      </c>
      <c r="L5" s="42">
        <v>24</v>
      </c>
      <c r="M5" s="21">
        <v>242</v>
      </c>
      <c r="N5" s="42">
        <v>24</v>
      </c>
      <c r="O5" s="21">
        <v>410</v>
      </c>
      <c r="P5" s="42">
        <v>24</v>
      </c>
      <c r="Q5" s="21">
        <v>490</v>
      </c>
      <c r="R5" s="42">
        <v>24</v>
      </c>
      <c r="S5" s="21">
        <v>560</v>
      </c>
      <c r="T5" s="42">
        <v>24</v>
      </c>
      <c r="U5" s="21">
        <v>610</v>
      </c>
      <c r="V5" s="42">
        <v>24</v>
      </c>
      <c r="W5" s="22">
        <v>1130</v>
      </c>
      <c r="X5" s="42">
        <v>24</v>
      </c>
      <c r="Y5" s="22">
        <v>2020</v>
      </c>
      <c r="Z5" s="42">
        <v>24</v>
      </c>
      <c r="AA5" s="22">
        <v>2470</v>
      </c>
      <c r="AB5" s="42">
        <v>24</v>
      </c>
      <c r="AC5" s="22">
        <v>4270</v>
      </c>
      <c r="AD5" s="42">
        <v>24</v>
      </c>
      <c r="AE5" s="22">
        <v>6000</v>
      </c>
      <c r="AF5" s="42">
        <v>24</v>
      </c>
      <c r="AG5" s="22">
        <v>9400</v>
      </c>
      <c r="AH5" s="42">
        <v>24</v>
      </c>
      <c r="AI5" s="22">
        <v>1130</v>
      </c>
      <c r="AJ5" s="42">
        <v>24</v>
      </c>
      <c r="AK5" s="22">
        <v>6400</v>
      </c>
      <c r="AL5" s="42">
        <v>24</v>
      </c>
      <c r="AM5" s="22">
        <v>11400</v>
      </c>
      <c r="AN5" s="42">
        <v>24</v>
      </c>
      <c r="AO5" s="22">
        <v>16300</v>
      </c>
      <c r="AP5" s="42">
        <v>24</v>
      </c>
      <c r="AQ5" s="22">
        <v>26300</v>
      </c>
      <c r="AR5" s="42">
        <v>24</v>
      </c>
      <c r="AS5" s="31">
        <v>210</v>
      </c>
      <c r="AT5" s="42">
        <v>3</v>
      </c>
      <c r="AU5" s="31">
        <v>400</v>
      </c>
      <c r="AV5" s="42">
        <v>3</v>
      </c>
      <c r="AW5" s="31"/>
      <c r="AX5" s="42">
        <v>3</v>
      </c>
      <c r="AY5" s="31"/>
      <c r="AZ5" s="42">
        <v>3</v>
      </c>
      <c r="BA5" s="31">
        <v>275</v>
      </c>
      <c r="BB5" s="42">
        <v>3</v>
      </c>
      <c r="BC5" s="31">
        <v>600</v>
      </c>
      <c r="BD5" s="42">
        <v>3</v>
      </c>
      <c r="BE5" s="31">
        <v>700</v>
      </c>
      <c r="BF5" s="42">
        <v>3</v>
      </c>
      <c r="BG5" s="31">
        <v>600</v>
      </c>
      <c r="BH5" s="42">
        <v>3</v>
      </c>
    </row>
    <row r="6" spans="1:60">
      <c r="A6" s="21"/>
      <c r="B6" s="42">
        <v>23</v>
      </c>
      <c r="C6" s="21"/>
      <c r="D6" s="42">
        <v>23</v>
      </c>
      <c r="E6" s="21">
        <v>119</v>
      </c>
      <c r="F6" s="42">
        <v>23</v>
      </c>
      <c r="G6" s="21">
        <v>77</v>
      </c>
      <c r="H6" s="42">
        <v>23</v>
      </c>
      <c r="I6" s="21">
        <v>88</v>
      </c>
      <c r="J6" s="42">
        <v>23</v>
      </c>
      <c r="K6" s="21">
        <v>137</v>
      </c>
      <c r="L6" s="42">
        <v>23</v>
      </c>
      <c r="M6" s="21">
        <v>243</v>
      </c>
      <c r="N6" s="42">
        <v>23</v>
      </c>
      <c r="O6" s="21">
        <v>411</v>
      </c>
      <c r="P6" s="42">
        <v>23</v>
      </c>
      <c r="Q6" s="21">
        <v>491</v>
      </c>
      <c r="R6" s="42">
        <v>23</v>
      </c>
      <c r="S6" s="21">
        <v>561</v>
      </c>
      <c r="T6" s="42">
        <v>23</v>
      </c>
      <c r="U6" s="21">
        <v>611</v>
      </c>
      <c r="V6" s="42">
        <v>23</v>
      </c>
      <c r="W6" s="22">
        <v>1131</v>
      </c>
      <c r="X6" s="42">
        <v>23</v>
      </c>
      <c r="Y6" s="22">
        <v>2021</v>
      </c>
      <c r="Z6" s="42">
        <v>23</v>
      </c>
      <c r="AA6" s="22">
        <v>2471</v>
      </c>
      <c r="AB6" s="42">
        <v>23</v>
      </c>
      <c r="AC6" s="22">
        <v>4271</v>
      </c>
      <c r="AD6" s="42">
        <v>23</v>
      </c>
      <c r="AE6" s="22">
        <v>6001</v>
      </c>
      <c r="AF6" s="42">
        <v>23</v>
      </c>
      <c r="AG6" s="22">
        <v>9401</v>
      </c>
      <c r="AH6" s="42">
        <v>23</v>
      </c>
      <c r="AI6" s="22">
        <v>1131</v>
      </c>
      <c r="AJ6" s="42">
        <v>23</v>
      </c>
      <c r="AK6" s="22">
        <v>6401</v>
      </c>
      <c r="AL6" s="42">
        <v>23</v>
      </c>
      <c r="AM6" s="22">
        <v>11401</v>
      </c>
      <c r="AN6" s="42">
        <v>23</v>
      </c>
      <c r="AO6" s="22">
        <v>16301</v>
      </c>
      <c r="AP6" s="42">
        <v>23</v>
      </c>
      <c r="AQ6" s="22">
        <v>26301</v>
      </c>
      <c r="AR6" s="42">
        <v>23</v>
      </c>
      <c r="AS6" s="31"/>
      <c r="AT6" s="42"/>
      <c r="AU6" s="31"/>
      <c r="AV6" s="42"/>
      <c r="AW6" s="31"/>
      <c r="AX6" s="42"/>
      <c r="AY6" s="31"/>
      <c r="AZ6" s="42"/>
      <c r="BA6" s="31"/>
      <c r="BB6" s="42"/>
      <c r="BC6" s="31"/>
      <c r="BD6" s="42"/>
      <c r="BE6" s="31"/>
      <c r="BF6" s="42"/>
      <c r="BG6" s="31"/>
      <c r="BH6" s="42"/>
    </row>
    <row r="7" spans="1:60">
      <c r="A7" s="21">
        <v>66</v>
      </c>
      <c r="B7" s="42">
        <v>23</v>
      </c>
      <c r="C7" s="21">
        <v>75</v>
      </c>
      <c r="D7" s="42">
        <v>23</v>
      </c>
      <c r="E7" s="21">
        <v>120</v>
      </c>
      <c r="F7" s="42">
        <v>23</v>
      </c>
      <c r="G7" s="21">
        <v>79</v>
      </c>
      <c r="H7" s="42">
        <v>23</v>
      </c>
      <c r="I7" s="21">
        <v>90</v>
      </c>
      <c r="J7" s="42">
        <v>23</v>
      </c>
      <c r="K7" s="21">
        <v>140</v>
      </c>
      <c r="L7" s="42">
        <v>23</v>
      </c>
      <c r="M7" s="21">
        <v>246</v>
      </c>
      <c r="N7" s="42">
        <v>23</v>
      </c>
      <c r="O7" s="21">
        <v>420</v>
      </c>
      <c r="P7" s="42">
        <v>23</v>
      </c>
      <c r="Q7" s="21">
        <v>505</v>
      </c>
      <c r="R7" s="42">
        <v>23</v>
      </c>
      <c r="S7" s="21">
        <v>570</v>
      </c>
      <c r="T7" s="42">
        <v>23</v>
      </c>
      <c r="U7" s="21">
        <v>635</v>
      </c>
      <c r="V7" s="42">
        <v>23</v>
      </c>
      <c r="W7" s="22">
        <v>1150</v>
      </c>
      <c r="X7" s="42">
        <v>23</v>
      </c>
      <c r="Y7" s="22">
        <v>2060</v>
      </c>
      <c r="Z7" s="42">
        <v>23</v>
      </c>
      <c r="AA7" s="22">
        <v>2500</v>
      </c>
      <c r="AB7" s="42">
        <v>23</v>
      </c>
      <c r="AC7" s="22">
        <v>4320</v>
      </c>
      <c r="AD7" s="42">
        <v>23</v>
      </c>
      <c r="AE7" s="22">
        <v>6100</v>
      </c>
      <c r="AF7" s="42">
        <v>23</v>
      </c>
      <c r="AG7" s="22">
        <v>9550</v>
      </c>
      <c r="AH7" s="42">
        <v>23</v>
      </c>
      <c r="AI7" s="22">
        <v>1150</v>
      </c>
      <c r="AJ7" s="42">
        <v>23</v>
      </c>
      <c r="AK7" s="22">
        <v>6500</v>
      </c>
      <c r="AL7" s="42">
        <v>23</v>
      </c>
      <c r="AM7" s="22">
        <v>12000</v>
      </c>
      <c r="AN7" s="42">
        <v>23</v>
      </c>
      <c r="AO7" s="22">
        <v>17300</v>
      </c>
      <c r="AP7" s="42">
        <v>23</v>
      </c>
      <c r="AQ7" s="22">
        <v>28300</v>
      </c>
      <c r="AR7" s="42">
        <v>23</v>
      </c>
      <c r="AS7" s="31">
        <v>220</v>
      </c>
      <c r="AT7" s="42">
        <v>4</v>
      </c>
      <c r="AU7" s="31">
        <v>420</v>
      </c>
      <c r="AV7" s="42">
        <v>4</v>
      </c>
      <c r="AW7" s="31">
        <v>85</v>
      </c>
      <c r="AX7" s="42">
        <v>4</v>
      </c>
      <c r="AY7" s="31">
        <v>110</v>
      </c>
      <c r="AZ7" s="42">
        <v>4</v>
      </c>
      <c r="BA7" s="31">
        <v>300</v>
      </c>
      <c r="BB7" s="42">
        <v>4</v>
      </c>
      <c r="BC7" s="31">
        <v>700</v>
      </c>
      <c r="BD7" s="42">
        <v>4</v>
      </c>
      <c r="BE7" s="31">
        <v>800</v>
      </c>
      <c r="BF7" s="42">
        <v>4</v>
      </c>
      <c r="BG7" s="31">
        <v>700</v>
      </c>
      <c r="BH7" s="42">
        <v>4</v>
      </c>
    </row>
    <row r="8" spans="1:60">
      <c r="A8" s="21"/>
      <c r="B8" s="42">
        <v>22</v>
      </c>
      <c r="C8" s="21"/>
      <c r="D8" s="42">
        <v>22</v>
      </c>
      <c r="E8" s="21">
        <v>121</v>
      </c>
      <c r="F8" s="42">
        <v>22</v>
      </c>
      <c r="G8" s="21">
        <v>80</v>
      </c>
      <c r="H8" s="42">
        <v>22</v>
      </c>
      <c r="I8" s="21">
        <v>91</v>
      </c>
      <c r="J8" s="42">
        <v>22</v>
      </c>
      <c r="K8" s="21">
        <v>141</v>
      </c>
      <c r="L8" s="42">
        <v>22</v>
      </c>
      <c r="M8" s="21">
        <v>247</v>
      </c>
      <c r="N8" s="42">
        <v>22</v>
      </c>
      <c r="O8" s="21">
        <v>421</v>
      </c>
      <c r="P8" s="42">
        <v>22</v>
      </c>
      <c r="Q8" s="21">
        <v>506</v>
      </c>
      <c r="R8" s="42">
        <v>22</v>
      </c>
      <c r="S8" s="21">
        <v>571</v>
      </c>
      <c r="T8" s="42">
        <v>22</v>
      </c>
      <c r="U8" s="21">
        <v>636</v>
      </c>
      <c r="V8" s="42">
        <v>22</v>
      </c>
      <c r="W8" s="22">
        <v>1151</v>
      </c>
      <c r="X8" s="42">
        <v>22</v>
      </c>
      <c r="Y8" s="22">
        <v>2061</v>
      </c>
      <c r="Z8" s="42">
        <v>22</v>
      </c>
      <c r="AA8" s="22">
        <v>2501</v>
      </c>
      <c r="AB8" s="42">
        <v>22</v>
      </c>
      <c r="AC8" s="22">
        <v>4321</v>
      </c>
      <c r="AD8" s="42">
        <v>22</v>
      </c>
      <c r="AE8" s="22">
        <v>6101</v>
      </c>
      <c r="AF8" s="42">
        <v>22</v>
      </c>
      <c r="AG8" s="22">
        <v>9551</v>
      </c>
      <c r="AH8" s="42">
        <v>22</v>
      </c>
      <c r="AI8" s="22">
        <v>1151</v>
      </c>
      <c r="AJ8" s="42">
        <v>22</v>
      </c>
      <c r="AK8" s="22">
        <v>6501</v>
      </c>
      <c r="AL8" s="42">
        <v>22</v>
      </c>
      <c r="AM8" s="22">
        <v>12001</v>
      </c>
      <c r="AN8" s="42">
        <v>22</v>
      </c>
      <c r="AO8" s="22">
        <v>17301</v>
      </c>
      <c r="AP8" s="42">
        <v>22</v>
      </c>
      <c r="AQ8" s="22">
        <v>28301</v>
      </c>
      <c r="AR8" s="42">
        <v>22</v>
      </c>
      <c r="AS8" s="31"/>
      <c r="AT8" s="42"/>
      <c r="AU8" s="31"/>
      <c r="AV8" s="42"/>
      <c r="AW8" s="31"/>
      <c r="AX8" s="42"/>
      <c r="AY8" s="31"/>
      <c r="AZ8" s="42"/>
      <c r="BA8" s="31"/>
      <c r="BB8" s="42"/>
      <c r="BC8" s="31"/>
      <c r="BD8" s="42"/>
      <c r="BE8" s="31"/>
      <c r="BF8" s="42"/>
      <c r="BG8" s="31"/>
      <c r="BH8" s="42"/>
    </row>
    <row r="9" spans="1:60">
      <c r="A9" s="21">
        <v>67</v>
      </c>
      <c r="B9" s="42">
        <v>22</v>
      </c>
      <c r="C9" s="21">
        <v>76</v>
      </c>
      <c r="D9" s="42">
        <v>22</v>
      </c>
      <c r="E9" s="21">
        <v>122</v>
      </c>
      <c r="F9" s="42">
        <v>22</v>
      </c>
      <c r="G9" s="21">
        <v>82</v>
      </c>
      <c r="H9" s="42">
        <v>22</v>
      </c>
      <c r="I9" s="21">
        <v>93</v>
      </c>
      <c r="J9" s="42">
        <v>22</v>
      </c>
      <c r="K9" s="21">
        <v>145</v>
      </c>
      <c r="L9" s="42">
        <v>22</v>
      </c>
      <c r="M9" s="21">
        <v>250</v>
      </c>
      <c r="N9" s="42">
        <v>22</v>
      </c>
      <c r="O9" s="21">
        <v>430</v>
      </c>
      <c r="P9" s="42">
        <v>22</v>
      </c>
      <c r="Q9" s="21">
        <v>520</v>
      </c>
      <c r="R9" s="42">
        <v>22</v>
      </c>
      <c r="S9" s="21">
        <v>580</v>
      </c>
      <c r="T9" s="42">
        <v>22</v>
      </c>
      <c r="U9" s="21">
        <v>650</v>
      </c>
      <c r="V9" s="42">
        <v>22</v>
      </c>
      <c r="W9" s="22">
        <v>1170</v>
      </c>
      <c r="X9" s="42">
        <v>22</v>
      </c>
      <c r="Y9" s="22">
        <v>2080</v>
      </c>
      <c r="Z9" s="42">
        <v>22</v>
      </c>
      <c r="AA9" s="22">
        <v>2530</v>
      </c>
      <c r="AB9" s="42">
        <v>22</v>
      </c>
      <c r="AC9" s="22">
        <v>4370</v>
      </c>
      <c r="AD9" s="42">
        <v>22</v>
      </c>
      <c r="AE9" s="22">
        <v>6200</v>
      </c>
      <c r="AF9" s="42">
        <v>22</v>
      </c>
      <c r="AG9" s="22">
        <v>10100</v>
      </c>
      <c r="AH9" s="42">
        <v>22</v>
      </c>
      <c r="AI9" s="22">
        <v>1170</v>
      </c>
      <c r="AJ9" s="42">
        <v>22</v>
      </c>
      <c r="AK9" s="22">
        <v>7000</v>
      </c>
      <c r="AL9" s="42">
        <v>22</v>
      </c>
      <c r="AM9" s="22">
        <v>12200</v>
      </c>
      <c r="AN9" s="42">
        <v>22</v>
      </c>
      <c r="AO9" s="22">
        <v>18300</v>
      </c>
      <c r="AP9" s="42">
        <v>22</v>
      </c>
      <c r="AQ9" s="22">
        <v>29300</v>
      </c>
      <c r="AR9" s="42">
        <v>22</v>
      </c>
      <c r="AS9" s="31">
        <v>230</v>
      </c>
      <c r="AT9" s="42">
        <v>5</v>
      </c>
      <c r="AU9" s="31">
        <v>440</v>
      </c>
      <c r="AV9" s="42">
        <v>5</v>
      </c>
      <c r="AW9" s="31"/>
      <c r="AX9" s="42">
        <v>5</v>
      </c>
      <c r="AY9" s="31"/>
      <c r="AZ9" s="42">
        <v>5</v>
      </c>
      <c r="BA9" s="31">
        <v>325</v>
      </c>
      <c r="BB9" s="42">
        <v>5</v>
      </c>
      <c r="BC9" s="31">
        <v>800</v>
      </c>
      <c r="BD9" s="42">
        <v>5</v>
      </c>
      <c r="BE9" s="31">
        <v>900</v>
      </c>
      <c r="BF9" s="42">
        <v>5</v>
      </c>
      <c r="BG9" s="31">
        <v>800</v>
      </c>
      <c r="BH9" s="42">
        <v>5</v>
      </c>
    </row>
    <row r="10" spans="1:60">
      <c r="A10" s="21"/>
      <c r="B10" s="42">
        <v>21</v>
      </c>
      <c r="C10" s="21"/>
      <c r="D10" s="42">
        <v>21</v>
      </c>
      <c r="E10" s="21">
        <v>123</v>
      </c>
      <c r="F10" s="42">
        <v>21</v>
      </c>
      <c r="G10" s="21">
        <v>83</v>
      </c>
      <c r="H10" s="42">
        <v>21</v>
      </c>
      <c r="I10" s="21">
        <v>94</v>
      </c>
      <c r="J10" s="42">
        <v>21</v>
      </c>
      <c r="K10" s="21">
        <v>146</v>
      </c>
      <c r="L10" s="42">
        <v>21</v>
      </c>
      <c r="M10" s="21">
        <v>251</v>
      </c>
      <c r="N10" s="42">
        <v>21</v>
      </c>
      <c r="O10" s="21">
        <v>431</v>
      </c>
      <c r="P10" s="42">
        <v>21</v>
      </c>
      <c r="Q10" s="21">
        <v>521</v>
      </c>
      <c r="R10" s="42">
        <v>21</v>
      </c>
      <c r="S10" s="21">
        <v>581</v>
      </c>
      <c r="T10" s="42">
        <v>21</v>
      </c>
      <c r="U10" s="21">
        <v>651</v>
      </c>
      <c r="V10" s="42">
        <v>21</v>
      </c>
      <c r="W10" s="22">
        <v>1171</v>
      </c>
      <c r="X10" s="42">
        <v>21</v>
      </c>
      <c r="Y10" s="22">
        <v>2081</v>
      </c>
      <c r="Z10" s="42">
        <v>21</v>
      </c>
      <c r="AA10" s="22">
        <v>2531</v>
      </c>
      <c r="AB10" s="42">
        <v>21</v>
      </c>
      <c r="AC10" s="22">
        <v>4371</v>
      </c>
      <c r="AD10" s="42">
        <v>21</v>
      </c>
      <c r="AE10" s="22">
        <v>6201</v>
      </c>
      <c r="AF10" s="42">
        <v>21</v>
      </c>
      <c r="AG10" s="22">
        <v>10101</v>
      </c>
      <c r="AH10" s="42">
        <v>21</v>
      </c>
      <c r="AI10" s="22">
        <v>1171</v>
      </c>
      <c r="AJ10" s="42">
        <v>21</v>
      </c>
      <c r="AK10" s="22">
        <v>7001</v>
      </c>
      <c r="AL10" s="42">
        <v>21</v>
      </c>
      <c r="AM10" s="22">
        <v>12201</v>
      </c>
      <c r="AN10" s="42">
        <v>21</v>
      </c>
      <c r="AO10" s="22">
        <v>18301</v>
      </c>
      <c r="AP10" s="42">
        <v>21</v>
      </c>
      <c r="AQ10" s="22">
        <v>29301</v>
      </c>
      <c r="AR10" s="42">
        <v>21</v>
      </c>
      <c r="AS10" s="31"/>
      <c r="AT10" s="42"/>
      <c r="AU10" s="31"/>
      <c r="AV10" s="42"/>
      <c r="AW10" s="31"/>
      <c r="AX10" s="42"/>
      <c r="AY10" s="31"/>
      <c r="AZ10" s="42"/>
      <c r="BA10" s="31"/>
      <c r="BB10" s="42"/>
      <c r="BC10" s="31"/>
      <c r="BD10" s="42"/>
      <c r="BE10" s="31"/>
      <c r="BF10" s="42"/>
      <c r="BG10" s="31"/>
      <c r="BH10" s="42"/>
    </row>
    <row r="11" spans="1:60">
      <c r="A11" s="21">
        <v>68</v>
      </c>
      <c r="B11" s="42">
        <v>21</v>
      </c>
      <c r="C11" s="21">
        <v>77</v>
      </c>
      <c r="D11" s="42">
        <v>21</v>
      </c>
      <c r="E11" s="21">
        <v>124</v>
      </c>
      <c r="F11" s="42">
        <v>21</v>
      </c>
      <c r="G11" s="21">
        <v>85</v>
      </c>
      <c r="H11" s="42">
        <v>21</v>
      </c>
      <c r="I11" s="21">
        <v>96</v>
      </c>
      <c r="J11" s="42">
        <v>21</v>
      </c>
      <c r="K11" s="21">
        <v>150</v>
      </c>
      <c r="L11" s="42">
        <v>21</v>
      </c>
      <c r="M11" s="21">
        <v>252</v>
      </c>
      <c r="N11" s="42">
        <v>21</v>
      </c>
      <c r="O11" s="21">
        <v>437</v>
      </c>
      <c r="P11" s="42">
        <v>21</v>
      </c>
      <c r="Q11" s="21">
        <v>535</v>
      </c>
      <c r="R11" s="42">
        <v>21</v>
      </c>
      <c r="S11" s="21">
        <v>590</v>
      </c>
      <c r="T11" s="42">
        <v>21</v>
      </c>
      <c r="U11" s="21">
        <v>660</v>
      </c>
      <c r="V11" s="42">
        <v>21</v>
      </c>
      <c r="W11" s="22">
        <v>1190</v>
      </c>
      <c r="X11" s="42">
        <v>21</v>
      </c>
      <c r="Y11" s="22">
        <v>2100</v>
      </c>
      <c r="Z11" s="42">
        <v>21</v>
      </c>
      <c r="AA11" s="22">
        <v>2560</v>
      </c>
      <c r="AB11" s="42">
        <v>21</v>
      </c>
      <c r="AC11" s="22">
        <v>4420</v>
      </c>
      <c r="AD11" s="42">
        <v>21</v>
      </c>
      <c r="AE11" s="22">
        <v>6300</v>
      </c>
      <c r="AF11" s="42">
        <v>21</v>
      </c>
      <c r="AG11" s="22">
        <v>10250</v>
      </c>
      <c r="AH11" s="42">
        <v>21</v>
      </c>
      <c r="AI11" s="22">
        <v>1190</v>
      </c>
      <c r="AJ11" s="42">
        <v>21</v>
      </c>
      <c r="AK11" s="22">
        <v>7100</v>
      </c>
      <c r="AL11" s="42">
        <v>21</v>
      </c>
      <c r="AM11" s="22">
        <v>12400</v>
      </c>
      <c r="AN11" s="42">
        <v>21</v>
      </c>
      <c r="AO11" s="22">
        <v>19000</v>
      </c>
      <c r="AP11" s="42">
        <v>21</v>
      </c>
      <c r="AQ11" s="22">
        <v>30300</v>
      </c>
      <c r="AR11" s="42">
        <v>21</v>
      </c>
      <c r="AS11" s="31">
        <v>240</v>
      </c>
      <c r="AT11" s="42">
        <v>6</v>
      </c>
      <c r="AU11" s="31">
        <v>460</v>
      </c>
      <c r="AV11" s="42">
        <v>6</v>
      </c>
      <c r="AW11" s="31">
        <v>90</v>
      </c>
      <c r="AX11" s="42">
        <v>6</v>
      </c>
      <c r="AY11" s="31">
        <v>120</v>
      </c>
      <c r="AZ11" s="42">
        <v>6</v>
      </c>
      <c r="BA11" s="31">
        <v>350</v>
      </c>
      <c r="BB11" s="42">
        <v>6</v>
      </c>
      <c r="BC11" s="31">
        <v>900</v>
      </c>
      <c r="BD11" s="42">
        <v>6</v>
      </c>
      <c r="BE11" s="31">
        <v>1000</v>
      </c>
      <c r="BF11" s="42">
        <v>6</v>
      </c>
      <c r="BG11" s="31">
        <v>900</v>
      </c>
      <c r="BH11" s="42">
        <v>6</v>
      </c>
    </row>
    <row r="12" spans="1:60">
      <c r="A12" s="21"/>
      <c r="B12" s="42">
        <v>20</v>
      </c>
      <c r="C12" s="21"/>
      <c r="D12" s="42">
        <v>20</v>
      </c>
      <c r="E12" s="21">
        <v>125</v>
      </c>
      <c r="F12" s="42">
        <v>20</v>
      </c>
      <c r="G12" s="21">
        <v>86</v>
      </c>
      <c r="H12" s="42">
        <v>20</v>
      </c>
      <c r="I12" s="21">
        <v>97</v>
      </c>
      <c r="J12" s="42">
        <v>20</v>
      </c>
      <c r="K12" s="21">
        <v>151</v>
      </c>
      <c r="L12" s="42">
        <v>20</v>
      </c>
      <c r="M12" s="21">
        <v>253</v>
      </c>
      <c r="N12" s="42">
        <v>20</v>
      </c>
      <c r="O12" s="21">
        <v>438</v>
      </c>
      <c r="P12" s="42">
        <v>20</v>
      </c>
      <c r="Q12" s="21">
        <v>536</v>
      </c>
      <c r="R12" s="42">
        <v>20</v>
      </c>
      <c r="S12" s="21">
        <v>591</v>
      </c>
      <c r="T12" s="42">
        <v>20</v>
      </c>
      <c r="U12" s="21">
        <v>661</v>
      </c>
      <c r="V12" s="42">
        <v>20</v>
      </c>
      <c r="W12" s="22">
        <v>1191</v>
      </c>
      <c r="X12" s="42">
        <v>20</v>
      </c>
      <c r="Y12" s="22">
        <v>2101</v>
      </c>
      <c r="Z12" s="42">
        <v>20</v>
      </c>
      <c r="AA12" s="22">
        <v>2561</v>
      </c>
      <c r="AB12" s="42">
        <v>20</v>
      </c>
      <c r="AC12" s="22">
        <v>4421</v>
      </c>
      <c r="AD12" s="42">
        <v>20</v>
      </c>
      <c r="AE12" s="22">
        <v>6301</v>
      </c>
      <c r="AF12" s="42">
        <v>20</v>
      </c>
      <c r="AG12" s="22">
        <v>10251</v>
      </c>
      <c r="AH12" s="42">
        <v>20</v>
      </c>
      <c r="AI12" s="22">
        <v>1191</v>
      </c>
      <c r="AJ12" s="42">
        <v>20</v>
      </c>
      <c r="AK12" s="22">
        <v>7101</v>
      </c>
      <c r="AL12" s="42">
        <v>20</v>
      </c>
      <c r="AM12" s="22">
        <v>12401</v>
      </c>
      <c r="AN12" s="42">
        <v>20</v>
      </c>
      <c r="AO12" s="22">
        <v>19001</v>
      </c>
      <c r="AP12" s="42">
        <v>20</v>
      </c>
      <c r="AQ12" s="22">
        <v>30301</v>
      </c>
      <c r="AR12" s="42">
        <v>20</v>
      </c>
      <c r="AS12" s="31"/>
      <c r="AT12" s="42"/>
      <c r="AU12" s="31"/>
      <c r="AV12" s="42"/>
      <c r="AW12" s="31"/>
      <c r="AX12" s="42"/>
      <c r="AY12" s="31"/>
      <c r="AZ12" s="42"/>
      <c r="BA12" s="31"/>
      <c r="BB12" s="42"/>
      <c r="BC12" s="31"/>
      <c r="BD12" s="42"/>
      <c r="BE12" s="31"/>
      <c r="BF12" s="42"/>
      <c r="BG12" s="31"/>
      <c r="BH12" s="42"/>
    </row>
    <row r="13" spans="1:60">
      <c r="A13" s="21">
        <v>69</v>
      </c>
      <c r="B13" s="42">
        <v>20</v>
      </c>
      <c r="C13" s="21">
        <v>78</v>
      </c>
      <c r="D13" s="42">
        <v>20</v>
      </c>
      <c r="E13" s="21">
        <v>126</v>
      </c>
      <c r="F13" s="42">
        <v>20</v>
      </c>
      <c r="G13" s="21">
        <v>88</v>
      </c>
      <c r="H13" s="42">
        <v>20</v>
      </c>
      <c r="I13" s="21">
        <v>99</v>
      </c>
      <c r="J13" s="42">
        <v>20</v>
      </c>
      <c r="K13" s="21">
        <v>155</v>
      </c>
      <c r="L13" s="42">
        <v>20</v>
      </c>
      <c r="M13" s="21">
        <v>258</v>
      </c>
      <c r="N13" s="42">
        <v>20</v>
      </c>
      <c r="O13" s="21">
        <v>444</v>
      </c>
      <c r="P13" s="42">
        <v>20</v>
      </c>
      <c r="Q13" s="21">
        <v>545</v>
      </c>
      <c r="R13" s="42">
        <v>20</v>
      </c>
      <c r="S13" s="21">
        <v>600</v>
      </c>
      <c r="T13" s="42">
        <v>20</v>
      </c>
      <c r="U13" s="21">
        <v>670</v>
      </c>
      <c r="V13" s="42">
        <v>20</v>
      </c>
      <c r="W13" s="22">
        <v>1210</v>
      </c>
      <c r="X13" s="42">
        <v>20</v>
      </c>
      <c r="Y13" s="22">
        <v>2120</v>
      </c>
      <c r="Z13" s="42">
        <v>20</v>
      </c>
      <c r="AA13" s="22">
        <v>2590</v>
      </c>
      <c r="AB13" s="42">
        <v>20</v>
      </c>
      <c r="AC13" s="22">
        <v>4470</v>
      </c>
      <c r="AD13" s="42">
        <v>20</v>
      </c>
      <c r="AE13" s="22">
        <v>6400</v>
      </c>
      <c r="AF13" s="42">
        <v>20</v>
      </c>
      <c r="AG13" s="22">
        <v>10400</v>
      </c>
      <c r="AH13" s="42">
        <v>20</v>
      </c>
      <c r="AI13" s="22">
        <v>1210</v>
      </c>
      <c r="AJ13" s="42">
        <v>20</v>
      </c>
      <c r="AK13" s="22">
        <v>7200</v>
      </c>
      <c r="AL13" s="42">
        <v>20</v>
      </c>
      <c r="AM13" s="22">
        <v>13000</v>
      </c>
      <c r="AN13" s="42">
        <v>20</v>
      </c>
      <c r="AO13" s="22">
        <v>19300</v>
      </c>
      <c r="AP13" s="42">
        <v>20</v>
      </c>
      <c r="AQ13" s="22">
        <v>31300</v>
      </c>
      <c r="AR13" s="42">
        <v>20</v>
      </c>
      <c r="AS13" s="31">
        <v>250</v>
      </c>
      <c r="AT13" s="42">
        <v>7</v>
      </c>
      <c r="AU13" s="31">
        <v>480</v>
      </c>
      <c r="AV13" s="42">
        <v>7</v>
      </c>
      <c r="AW13" s="31">
        <v>95</v>
      </c>
      <c r="AX13" s="42">
        <v>7</v>
      </c>
      <c r="AY13" s="31"/>
      <c r="AZ13" s="42">
        <v>7</v>
      </c>
      <c r="BA13" s="31">
        <v>375</v>
      </c>
      <c r="BB13" s="42">
        <v>7</v>
      </c>
      <c r="BC13" s="31">
        <v>1000</v>
      </c>
      <c r="BD13" s="42">
        <v>7</v>
      </c>
      <c r="BE13" s="31">
        <v>1100</v>
      </c>
      <c r="BF13" s="42">
        <v>7</v>
      </c>
      <c r="BG13" s="31">
        <v>1000</v>
      </c>
      <c r="BH13" s="42">
        <v>7</v>
      </c>
    </row>
    <row r="14" spans="1:60">
      <c r="A14" s="21"/>
      <c r="B14" s="42">
        <v>19</v>
      </c>
      <c r="C14" s="21"/>
      <c r="D14" s="42">
        <v>19</v>
      </c>
      <c r="E14" s="21">
        <v>127</v>
      </c>
      <c r="F14" s="42">
        <v>19</v>
      </c>
      <c r="G14" s="21">
        <v>89</v>
      </c>
      <c r="H14" s="42">
        <v>19</v>
      </c>
      <c r="I14" s="21">
        <v>100</v>
      </c>
      <c r="J14" s="42">
        <v>19</v>
      </c>
      <c r="K14" s="21">
        <v>156</v>
      </c>
      <c r="L14" s="42">
        <v>19</v>
      </c>
      <c r="M14" s="21">
        <v>358</v>
      </c>
      <c r="N14" s="42">
        <v>19</v>
      </c>
      <c r="O14" s="21">
        <v>445</v>
      </c>
      <c r="P14" s="42">
        <v>19</v>
      </c>
      <c r="Q14" s="21">
        <v>546</v>
      </c>
      <c r="R14" s="42">
        <v>19</v>
      </c>
      <c r="S14" s="21">
        <v>601</v>
      </c>
      <c r="T14" s="42">
        <v>19</v>
      </c>
      <c r="U14" s="21">
        <v>671</v>
      </c>
      <c r="V14" s="42">
        <v>19</v>
      </c>
      <c r="W14" s="22">
        <v>1211</v>
      </c>
      <c r="X14" s="42">
        <v>19</v>
      </c>
      <c r="Y14" s="22">
        <v>2121</v>
      </c>
      <c r="Z14" s="42">
        <v>19</v>
      </c>
      <c r="AA14" s="22">
        <v>2591</v>
      </c>
      <c r="AB14" s="42">
        <v>19</v>
      </c>
      <c r="AC14" s="22">
        <v>4471</v>
      </c>
      <c r="AD14" s="42">
        <v>19</v>
      </c>
      <c r="AE14" s="22">
        <v>6401</v>
      </c>
      <c r="AF14" s="42">
        <v>19</v>
      </c>
      <c r="AG14" s="22">
        <v>10401</v>
      </c>
      <c r="AH14" s="42">
        <v>19</v>
      </c>
      <c r="AI14" s="22">
        <v>1211</v>
      </c>
      <c r="AJ14" s="42">
        <v>19</v>
      </c>
      <c r="AK14" s="22">
        <v>7201</v>
      </c>
      <c r="AL14" s="42">
        <v>19</v>
      </c>
      <c r="AM14" s="22">
        <v>13001</v>
      </c>
      <c r="AN14" s="42">
        <v>19</v>
      </c>
      <c r="AO14" s="22">
        <v>19301</v>
      </c>
      <c r="AP14" s="42">
        <v>19</v>
      </c>
      <c r="AQ14" s="22">
        <v>31301</v>
      </c>
      <c r="AR14" s="42">
        <v>19</v>
      </c>
      <c r="AS14" s="31"/>
      <c r="AT14" s="42"/>
      <c r="AU14" s="31"/>
      <c r="AV14" s="42"/>
      <c r="AW14" s="31"/>
      <c r="AX14" s="42"/>
      <c r="AY14" s="31"/>
      <c r="AZ14" s="42"/>
      <c r="BA14" s="31"/>
      <c r="BB14" s="42"/>
      <c r="BC14" s="31"/>
      <c r="BD14" s="42"/>
      <c r="BE14" s="31"/>
      <c r="BF14" s="42"/>
      <c r="BG14" s="31"/>
      <c r="BH14" s="42"/>
    </row>
    <row r="15" spans="1:60">
      <c r="A15" s="21">
        <v>70</v>
      </c>
      <c r="B15" s="42">
        <v>19</v>
      </c>
      <c r="C15" s="21">
        <v>79</v>
      </c>
      <c r="D15" s="42">
        <v>19</v>
      </c>
      <c r="E15" s="21">
        <v>128</v>
      </c>
      <c r="F15" s="42">
        <v>19</v>
      </c>
      <c r="G15" s="21">
        <v>91</v>
      </c>
      <c r="H15" s="42">
        <v>19</v>
      </c>
      <c r="I15" s="21">
        <v>102</v>
      </c>
      <c r="J15" s="42">
        <v>19</v>
      </c>
      <c r="K15" s="21">
        <v>160</v>
      </c>
      <c r="L15" s="42">
        <v>19</v>
      </c>
      <c r="M15" s="21">
        <v>262</v>
      </c>
      <c r="N15" s="42">
        <v>19</v>
      </c>
      <c r="O15" s="21">
        <v>452</v>
      </c>
      <c r="P15" s="42">
        <v>19</v>
      </c>
      <c r="Q15" s="21">
        <v>555</v>
      </c>
      <c r="R15" s="42">
        <v>19</v>
      </c>
      <c r="S15" s="21">
        <v>610</v>
      </c>
      <c r="T15" s="42">
        <v>19</v>
      </c>
      <c r="U15" s="21">
        <v>680</v>
      </c>
      <c r="V15" s="42">
        <v>19</v>
      </c>
      <c r="W15" s="22">
        <v>1230</v>
      </c>
      <c r="X15" s="42">
        <v>19</v>
      </c>
      <c r="Y15" s="22">
        <v>2150</v>
      </c>
      <c r="Z15" s="42">
        <v>19</v>
      </c>
      <c r="AA15" s="22">
        <v>3030</v>
      </c>
      <c r="AB15" s="42">
        <v>19</v>
      </c>
      <c r="AC15" s="22">
        <v>4520</v>
      </c>
      <c r="AD15" s="42">
        <v>19</v>
      </c>
      <c r="AE15" s="22">
        <v>6500</v>
      </c>
      <c r="AF15" s="42">
        <v>19</v>
      </c>
      <c r="AG15" s="22">
        <v>11000</v>
      </c>
      <c r="AH15" s="42">
        <v>19</v>
      </c>
      <c r="AI15" s="22">
        <v>1230</v>
      </c>
      <c r="AJ15" s="42">
        <v>19</v>
      </c>
      <c r="AK15" s="22">
        <v>7300</v>
      </c>
      <c r="AL15" s="42">
        <v>19</v>
      </c>
      <c r="AM15" s="22">
        <v>13200</v>
      </c>
      <c r="AN15" s="42">
        <v>19</v>
      </c>
      <c r="AO15" s="22">
        <v>20000</v>
      </c>
      <c r="AP15" s="42">
        <v>19</v>
      </c>
      <c r="AQ15" s="22">
        <v>32300</v>
      </c>
      <c r="AR15" s="42">
        <v>19</v>
      </c>
      <c r="AS15" s="31">
        <v>260</v>
      </c>
      <c r="AT15" s="42">
        <v>8</v>
      </c>
      <c r="AU15" s="31">
        <v>500</v>
      </c>
      <c r="AV15" s="42">
        <v>8</v>
      </c>
      <c r="AW15" s="31">
        <v>100</v>
      </c>
      <c r="AX15" s="42">
        <v>8</v>
      </c>
      <c r="AY15" s="31">
        <v>130</v>
      </c>
      <c r="AZ15" s="42">
        <v>8</v>
      </c>
      <c r="BA15" s="31">
        <v>400</v>
      </c>
      <c r="BB15" s="42">
        <v>8</v>
      </c>
      <c r="BC15" s="31">
        <v>1100</v>
      </c>
      <c r="BD15" s="42">
        <v>8</v>
      </c>
      <c r="BE15" s="31">
        <v>1200</v>
      </c>
      <c r="BF15" s="42">
        <v>8</v>
      </c>
      <c r="BG15" s="31">
        <v>1100</v>
      </c>
      <c r="BH15" s="42">
        <v>8</v>
      </c>
    </row>
    <row r="16" spans="1:60">
      <c r="A16" s="21"/>
      <c r="B16" s="42">
        <v>18</v>
      </c>
      <c r="C16" s="21"/>
      <c r="D16" s="42">
        <v>18</v>
      </c>
      <c r="E16" s="21">
        <v>129</v>
      </c>
      <c r="F16" s="42">
        <v>18</v>
      </c>
      <c r="G16" s="21">
        <v>92</v>
      </c>
      <c r="H16" s="42">
        <v>18</v>
      </c>
      <c r="I16" s="21">
        <v>101</v>
      </c>
      <c r="J16" s="42">
        <v>18</v>
      </c>
      <c r="K16" s="21">
        <v>161</v>
      </c>
      <c r="L16" s="42">
        <v>18</v>
      </c>
      <c r="M16" s="21">
        <v>261</v>
      </c>
      <c r="N16" s="42">
        <v>18</v>
      </c>
      <c r="O16" s="21">
        <v>453</v>
      </c>
      <c r="P16" s="42">
        <v>18</v>
      </c>
      <c r="Q16" s="21">
        <v>556</v>
      </c>
      <c r="R16" s="42">
        <v>18</v>
      </c>
      <c r="S16" s="21">
        <v>611</v>
      </c>
      <c r="T16" s="42">
        <v>18</v>
      </c>
      <c r="U16" s="21">
        <v>681</v>
      </c>
      <c r="V16" s="42">
        <v>18</v>
      </c>
      <c r="W16" s="22">
        <v>1231</v>
      </c>
      <c r="X16" s="42">
        <v>18</v>
      </c>
      <c r="Y16" s="22">
        <v>2151</v>
      </c>
      <c r="Z16" s="42">
        <v>18</v>
      </c>
      <c r="AA16" s="22">
        <v>3031</v>
      </c>
      <c r="AB16" s="42">
        <v>18</v>
      </c>
      <c r="AC16" s="22">
        <v>4521</v>
      </c>
      <c r="AD16" s="42">
        <v>18</v>
      </c>
      <c r="AE16" s="22">
        <v>6501</v>
      </c>
      <c r="AF16" s="42">
        <v>18</v>
      </c>
      <c r="AG16" s="22">
        <v>11001</v>
      </c>
      <c r="AH16" s="42">
        <v>18</v>
      </c>
      <c r="AI16" s="22">
        <v>1231</v>
      </c>
      <c r="AJ16" s="42">
        <v>18</v>
      </c>
      <c r="AK16" s="22">
        <v>7301</v>
      </c>
      <c r="AL16" s="42">
        <v>18</v>
      </c>
      <c r="AM16" s="22">
        <v>13201</v>
      </c>
      <c r="AN16" s="42">
        <v>18</v>
      </c>
      <c r="AO16" s="22">
        <v>20001</v>
      </c>
      <c r="AP16" s="42">
        <v>18</v>
      </c>
      <c r="AQ16" s="22">
        <v>32301</v>
      </c>
      <c r="AR16" s="42">
        <v>18</v>
      </c>
      <c r="AS16" s="31"/>
      <c r="AT16" s="42"/>
      <c r="AU16" s="31"/>
      <c r="AV16" s="42"/>
      <c r="AW16" s="31"/>
      <c r="AX16" s="42"/>
      <c r="AY16" s="31"/>
      <c r="AZ16" s="42"/>
      <c r="BA16" s="31"/>
      <c r="BB16" s="42"/>
      <c r="BC16" s="31"/>
      <c r="BD16" s="42"/>
      <c r="BE16" s="31"/>
      <c r="BF16" s="42"/>
      <c r="BG16" s="31"/>
      <c r="BH16" s="42"/>
    </row>
    <row r="17" spans="1:60">
      <c r="A17" s="21">
        <v>71</v>
      </c>
      <c r="B17" s="42">
        <v>18</v>
      </c>
      <c r="C17" s="21">
        <v>80</v>
      </c>
      <c r="D17" s="42">
        <v>18</v>
      </c>
      <c r="E17" s="21">
        <v>130</v>
      </c>
      <c r="F17" s="42">
        <v>18</v>
      </c>
      <c r="G17" s="21">
        <v>94</v>
      </c>
      <c r="H17" s="42">
        <v>18</v>
      </c>
      <c r="I17" s="21">
        <v>105</v>
      </c>
      <c r="J17" s="42">
        <v>18</v>
      </c>
      <c r="K17" s="21">
        <v>165</v>
      </c>
      <c r="L17" s="42">
        <v>18</v>
      </c>
      <c r="M17" s="21">
        <v>267</v>
      </c>
      <c r="N17" s="42">
        <v>18</v>
      </c>
      <c r="O17" s="21">
        <v>460</v>
      </c>
      <c r="P17" s="42">
        <v>18</v>
      </c>
      <c r="Q17" s="21">
        <v>565</v>
      </c>
      <c r="R17" s="42">
        <v>18</v>
      </c>
      <c r="S17" s="21">
        <v>620</v>
      </c>
      <c r="T17" s="42">
        <v>18</v>
      </c>
      <c r="U17" s="21">
        <v>690</v>
      </c>
      <c r="V17" s="42">
        <v>18</v>
      </c>
      <c r="W17" s="22">
        <v>1260</v>
      </c>
      <c r="X17" s="42">
        <v>18</v>
      </c>
      <c r="Y17" s="22">
        <v>2180</v>
      </c>
      <c r="Z17" s="42">
        <v>18</v>
      </c>
      <c r="AA17" s="22">
        <v>3070</v>
      </c>
      <c r="AB17" s="42">
        <v>18</v>
      </c>
      <c r="AC17" s="22">
        <v>4570</v>
      </c>
      <c r="AD17" s="42">
        <v>18</v>
      </c>
      <c r="AE17" s="22">
        <v>7000</v>
      </c>
      <c r="AF17" s="42">
        <v>18</v>
      </c>
      <c r="AG17" s="22">
        <v>11200</v>
      </c>
      <c r="AH17" s="42">
        <v>18</v>
      </c>
      <c r="AI17" s="22">
        <v>1260</v>
      </c>
      <c r="AJ17" s="42">
        <v>18</v>
      </c>
      <c r="AK17" s="22">
        <v>7450</v>
      </c>
      <c r="AL17" s="42">
        <v>18</v>
      </c>
      <c r="AM17" s="22">
        <v>13400</v>
      </c>
      <c r="AN17" s="42">
        <v>18</v>
      </c>
      <c r="AO17" s="22">
        <v>20300</v>
      </c>
      <c r="AP17" s="42">
        <v>18</v>
      </c>
      <c r="AQ17" s="22">
        <v>33300</v>
      </c>
      <c r="AR17" s="42">
        <v>18</v>
      </c>
      <c r="AS17" s="31">
        <v>270</v>
      </c>
      <c r="AT17" s="42">
        <v>9</v>
      </c>
      <c r="AU17" s="31">
        <v>520</v>
      </c>
      <c r="AV17" s="42">
        <v>9</v>
      </c>
      <c r="AW17" s="31">
        <v>105</v>
      </c>
      <c r="AX17" s="42">
        <v>9</v>
      </c>
      <c r="AY17" s="31"/>
      <c r="AZ17" s="42">
        <v>9</v>
      </c>
      <c r="BA17" s="31">
        <v>425</v>
      </c>
      <c r="BB17" s="42">
        <v>9</v>
      </c>
      <c r="BC17" s="31">
        <v>1200</v>
      </c>
      <c r="BD17" s="42">
        <v>9</v>
      </c>
      <c r="BE17" s="31">
        <v>1300</v>
      </c>
      <c r="BF17" s="42">
        <v>9</v>
      </c>
      <c r="BG17" s="31">
        <v>1200</v>
      </c>
      <c r="BH17" s="42">
        <v>9</v>
      </c>
    </row>
    <row r="18" spans="1:60">
      <c r="A18" s="21"/>
      <c r="B18" s="42">
        <v>17</v>
      </c>
      <c r="C18" s="21"/>
      <c r="D18" s="42">
        <v>17</v>
      </c>
      <c r="E18" s="21">
        <v>131</v>
      </c>
      <c r="F18" s="42">
        <v>17</v>
      </c>
      <c r="G18" s="21">
        <v>95</v>
      </c>
      <c r="H18" s="42">
        <v>17</v>
      </c>
      <c r="I18" s="21">
        <v>104</v>
      </c>
      <c r="J18" s="42">
        <v>17</v>
      </c>
      <c r="K18" s="21">
        <v>166</v>
      </c>
      <c r="L18" s="42">
        <v>17</v>
      </c>
      <c r="M18" s="21">
        <v>268</v>
      </c>
      <c r="N18" s="42">
        <v>17</v>
      </c>
      <c r="O18" s="21">
        <v>461</v>
      </c>
      <c r="P18" s="42">
        <v>17</v>
      </c>
      <c r="Q18" s="21">
        <v>566</v>
      </c>
      <c r="R18" s="42">
        <v>17</v>
      </c>
      <c r="S18" s="21">
        <v>621</v>
      </c>
      <c r="T18" s="42">
        <v>17</v>
      </c>
      <c r="U18" s="21">
        <v>691</v>
      </c>
      <c r="V18" s="42">
        <v>17</v>
      </c>
      <c r="W18" s="22">
        <v>1261</v>
      </c>
      <c r="X18" s="42">
        <v>17</v>
      </c>
      <c r="Y18" s="22">
        <v>2181</v>
      </c>
      <c r="Z18" s="42">
        <v>17</v>
      </c>
      <c r="AA18" s="22">
        <v>3071</v>
      </c>
      <c r="AB18" s="42">
        <v>17</v>
      </c>
      <c r="AC18" s="22">
        <v>4571</v>
      </c>
      <c r="AD18" s="42">
        <v>17</v>
      </c>
      <c r="AE18" s="22">
        <v>7001</v>
      </c>
      <c r="AF18" s="42">
        <v>17</v>
      </c>
      <c r="AG18" s="22">
        <v>11201</v>
      </c>
      <c r="AH18" s="42">
        <v>17</v>
      </c>
      <c r="AI18" s="22">
        <v>1261</v>
      </c>
      <c r="AJ18" s="42">
        <v>17</v>
      </c>
      <c r="AK18" s="22">
        <v>7451</v>
      </c>
      <c r="AL18" s="42">
        <v>17</v>
      </c>
      <c r="AM18" s="22">
        <v>13401</v>
      </c>
      <c r="AN18" s="42">
        <v>17</v>
      </c>
      <c r="AO18" s="22">
        <v>20301</v>
      </c>
      <c r="AP18" s="42">
        <v>17</v>
      </c>
      <c r="AQ18" s="22">
        <v>33301</v>
      </c>
      <c r="AR18" s="42">
        <v>17</v>
      </c>
      <c r="AS18" s="31"/>
      <c r="AT18" s="42"/>
      <c r="AU18" s="31"/>
      <c r="AV18" s="42"/>
      <c r="AW18" s="31"/>
      <c r="AX18" s="42"/>
      <c r="AY18" s="31"/>
      <c r="AZ18" s="42"/>
      <c r="BA18" s="31"/>
      <c r="BB18" s="42"/>
      <c r="BC18" s="31"/>
      <c r="BD18" s="42"/>
      <c r="BE18" s="31"/>
      <c r="BF18" s="42"/>
      <c r="BG18" s="31"/>
      <c r="BH18" s="42"/>
    </row>
    <row r="19" spans="1:60">
      <c r="A19" s="21">
        <v>72</v>
      </c>
      <c r="B19" s="42">
        <v>17</v>
      </c>
      <c r="C19" s="21">
        <v>81</v>
      </c>
      <c r="D19" s="42">
        <v>17</v>
      </c>
      <c r="E19" s="21">
        <v>132</v>
      </c>
      <c r="F19" s="42">
        <v>17</v>
      </c>
      <c r="G19" s="21">
        <v>98</v>
      </c>
      <c r="H19" s="42">
        <v>17</v>
      </c>
      <c r="I19" s="21">
        <v>109</v>
      </c>
      <c r="J19" s="42">
        <v>17</v>
      </c>
      <c r="K19" s="21">
        <v>170</v>
      </c>
      <c r="L19" s="42">
        <v>17</v>
      </c>
      <c r="M19" s="21">
        <v>272</v>
      </c>
      <c r="N19" s="42">
        <v>17</v>
      </c>
      <c r="O19" s="21">
        <v>468</v>
      </c>
      <c r="P19" s="42">
        <v>17</v>
      </c>
      <c r="Q19" s="21">
        <v>580</v>
      </c>
      <c r="R19" s="42">
        <v>17</v>
      </c>
      <c r="S19" s="21">
        <v>630</v>
      </c>
      <c r="T19" s="42">
        <v>17</v>
      </c>
      <c r="U19" s="21">
        <v>700</v>
      </c>
      <c r="V19" s="42">
        <v>17</v>
      </c>
      <c r="W19" s="22">
        <v>1290</v>
      </c>
      <c r="X19" s="42">
        <v>17</v>
      </c>
      <c r="Y19" s="22">
        <v>2210</v>
      </c>
      <c r="Z19" s="42">
        <v>17</v>
      </c>
      <c r="AA19" s="22">
        <v>3150</v>
      </c>
      <c r="AB19" s="42">
        <v>17</v>
      </c>
      <c r="AC19" s="22">
        <v>5060</v>
      </c>
      <c r="AD19" s="42">
        <v>17</v>
      </c>
      <c r="AE19" s="22">
        <v>7100</v>
      </c>
      <c r="AF19" s="42">
        <v>17</v>
      </c>
      <c r="AG19" s="22">
        <v>11400</v>
      </c>
      <c r="AH19" s="42">
        <v>17</v>
      </c>
      <c r="AI19" s="22">
        <v>1290</v>
      </c>
      <c r="AJ19" s="42">
        <v>17</v>
      </c>
      <c r="AK19" s="22">
        <v>8000</v>
      </c>
      <c r="AL19" s="42">
        <v>17</v>
      </c>
      <c r="AM19" s="22">
        <v>14000</v>
      </c>
      <c r="AN19" s="42">
        <v>17</v>
      </c>
      <c r="AO19" s="22">
        <v>21000</v>
      </c>
      <c r="AP19" s="42">
        <v>17</v>
      </c>
      <c r="AQ19" s="22">
        <v>34300</v>
      </c>
      <c r="AR19" s="42">
        <v>17</v>
      </c>
      <c r="AS19" s="31">
        <v>280</v>
      </c>
      <c r="AT19" s="42">
        <v>10</v>
      </c>
      <c r="AU19" s="31">
        <v>550</v>
      </c>
      <c r="AV19" s="42">
        <v>10</v>
      </c>
      <c r="AW19" s="31">
        <v>110</v>
      </c>
      <c r="AX19" s="42">
        <v>10</v>
      </c>
      <c r="AY19" s="31">
        <v>150</v>
      </c>
      <c r="AZ19" s="42">
        <v>10</v>
      </c>
      <c r="BA19" s="31">
        <v>450</v>
      </c>
      <c r="BB19" s="42">
        <v>10</v>
      </c>
      <c r="BC19" s="31">
        <v>1300</v>
      </c>
      <c r="BD19" s="42">
        <v>10</v>
      </c>
      <c r="BE19" s="31">
        <v>1400</v>
      </c>
      <c r="BF19" s="42">
        <v>10</v>
      </c>
      <c r="BG19" s="31">
        <v>1300</v>
      </c>
      <c r="BH19" s="42">
        <v>10</v>
      </c>
    </row>
    <row r="20" spans="1:60">
      <c r="A20" s="21">
        <v>73</v>
      </c>
      <c r="B20" s="42">
        <v>16</v>
      </c>
      <c r="C20" s="21">
        <v>82</v>
      </c>
      <c r="D20" s="42">
        <v>16</v>
      </c>
      <c r="E20" s="21">
        <v>133</v>
      </c>
      <c r="F20" s="42">
        <v>16</v>
      </c>
      <c r="G20" s="21">
        <v>99</v>
      </c>
      <c r="H20" s="42">
        <v>16</v>
      </c>
      <c r="I20" s="21">
        <v>110</v>
      </c>
      <c r="J20" s="42">
        <v>16</v>
      </c>
      <c r="K20" s="21">
        <v>171</v>
      </c>
      <c r="L20" s="42">
        <v>16</v>
      </c>
      <c r="M20" s="21">
        <v>273</v>
      </c>
      <c r="N20" s="42">
        <v>16</v>
      </c>
      <c r="O20" s="21">
        <v>469</v>
      </c>
      <c r="P20" s="42">
        <v>16</v>
      </c>
      <c r="Q20" s="21">
        <v>581</v>
      </c>
      <c r="R20" s="42">
        <v>16</v>
      </c>
      <c r="S20" s="21">
        <v>631</v>
      </c>
      <c r="T20" s="42">
        <v>16</v>
      </c>
      <c r="U20" s="21">
        <v>701</v>
      </c>
      <c r="V20" s="42">
        <v>16</v>
      </c>
      <c r="W20" s="22">
        <v>1291</v>
      </c>
      <c r="X20" s="42">
        <v>16</v>
      </c>
      <c r="Y20" s="22">
        <v>2211</v>
      </c>
      <c r="Z20" s="42">
        <v>16</v>
      </c>
      <c r="AA20" s="22">
        <v>3151</v>
      </c>
      <c r="AB20" s="42">
        <v>16</v>
      </c>
      <c r="AC20" s="22">
        <v>5061</v>
      </c>
      <c r="AD20" s="42">
        <v>16</v>
      </c>
      <c r="AE20" s="22">
        <v>7101</v>
      </c>
      <c r="AF20" s="42">
        <v>16</v>
      </c>
      <c r="AG20" s="22">
        <v>11401</v>
      </c>
      <c r="AH20" s="42">
        <v>16</v>
      </c>
      <c r="AI20" s="22">
        <v>1291</v>
      </c>
      <c r="AJ20" s="42">
        <v>16</v>
      </c>
      <c r="AK20" s="22">
        <v>8001</v>
      </c>
      <c r="AL20" s="42">
        <v>16</v>
      </c>
      <c r="AM20" s="22">
        <v>14001</v>
      </c>
      <c r="AN20" s="42">
        <v>16</v>
      </c>
      <c r="AO20" s="22">
        <v>21001</v>
      </c>
      <c r="AP20" s="42">
        <v>16</v>
      </c>
      <c r="AQ20" s="22">
        <v>34301</v>
      </c>
      <c r="AR20" s="42">
        <v>16</v>
      </c>
      <c r="AS20" s="31"/>
      <c r="AT20" s="42"/>
      <c r="AU20" s="31"/>
      <c r="AV20" s="42"/>
      <c r="AW20" s="31"/>
      <c r="AX20" s="42"/>
      <c r="AY20" s="31"/>
      <c r="AZ20" s="42"/>
      <c r="BA20" s="31"/>
      <c r="BB20" s="42"/>
      <c r="BC20" s="31"/>
      <c r="BD20" s="42"/>
      <c r="BE20" s="31"/>
      <c r="BF20" s="42"/>
      <c r="BG20" s="31"/>
      <c r="BH20" s="42"/>
    </row>
    <row r="21" spans="1:60">
      <c r="A21" s="21">
        <v>74</v>
      </c>
      <c r="B21" s="42">
        <v>16</v>
      </c>
      <c r="C21" s="21">
        <v>83</v>
      </c>
      <c r="D21" s="42">
        <v>16</v>
      </c>
      <c r="E21" s="21">
        <v>134</v>
      </c>
      <c r="F21" s="42">
        <v>16</v>
      </c>
      <c r="G21" s="21">
        <v>102</v>
      </c>
      <c r="H21" s="42">
        <v>16</v>
      </c>
      <c r="I21" s="21">
        <v>113</v>
      </c>
      <c r="J21" s="42">
        <v>16</v>
      </c>
      <c r="K21" s="21">
        <v>175</v>
      </c>
      <c r="L21" s="42">
        <v>16</v>
      </c>
      <c r="M21" s="21">
        <v>277</v>
      </c>
      <c r="N21" s="42">
        <v>16</v>
      </c>
      <c r="O21" s="21">
        <v>476</v>
      </c>
      <c r="P21" s="42">
        <v>16</v>
      </c>
      <c r="Q21" s="21">
        <v>595</v>
      </c>
      <c r="R21" s="42">
        <v>16</v>
      </c>
      <c r="S21" s="21">
        <v>640</v>
      </c>
      <c r="T21" s="42">
        <v>16</v>
      </c>
      <c r="U21" s="21">
        <v>710</v>
      </c>
      <c r="V21" s="42">
        <v>16</v>
      </c>
      <c r="W21" s="22">
        <v>1330</v>
      </c>
      <c r="X21" s="42">
        <v>16</v>
      </c>
      <c r="Y21" s="22">
        <v>2260</v>
      </c>
      <c r="Z21" s="42">
        <v>16</v>
      </c>
      <c r="AA21" s="22">
        <v>3230</v>
      </c>
      <c r="AB21" s="42">
        <v>16</v>
      </c>
      <c r="AC21" s="22">
        <v>5150</v>
      </c>
      <c r="AD21" s="42">
        <v>16</v>
      </c>
      <c r="AE21" s="22">
        <v>7250</v>
      </c>
      <c r="AF21" s="42">
        <v>16</v>
      </c>
      <c r="AG21" s="22">
        <v>12000</v>
      </c>
      <c r="AH21" s="42">
        <v>16</v>
      </c>
      <c r="AI21" s="22">
        <v>1330</v>
      </c>
      <c r="AJ21" s="42">
        <v>16</v>
      </c>
      <c r="AK21" s="22">
        <v>8150</v>
      </c>
      <c r="AL21" s="42">
        <v>16</v>
      </c>
      <c r="AM21" s="22">
        <v>14200</v>
      </c>
      <c r="AN21" s="42">
        <v>16</v>
      </c>
      <c r="AO21" s="22">
        <v>21300</v>
      </c>
      <c r="AP21" s="42">
        <v>16</v>
      </c>
      <c r="AQ21" s="22">
        <v>35300</v>
      </c>
      <c r="AR21" s="42">
        <v>16</v>
      </c>
      <c r="AS21" s="31">
        <v>290</v>
      </c>
      <c r="AT21" s="42">
        <v>11</v>
      </c>
      <c r="AU21" s="31">
        <v>580</v>
      </c>
      <c r="AV21" s="42">
        <v>11</v>
      </c>
      <c r="AW21" s="31">
        <v>115</v>
      </c>
      <c r="AX21" s="42">
        <v>11</v>
      </c>
      <c r="AY21" s="31">
        <v>170</v>
      </c>
      <c r="AZ21" s="42">
        <v>11</v>
      </c>
      <c r="BA21" s="31">
        <v>475</v>
      </c>
      <c r="BB21" s="42">
        <v>11</v>
      </c>
      <c r="BC21" s="31">
        <v>1400</v>
      </c>
      <c r="BD21" s="42">
        <v>11</v>
      </c>
      <c r="BE21" s="31">
        <v>1500</v>
      </c>
      <c r="BF21" s="42">
        <v>11</v>
      </c>
      <c r="BG21" s="31">
        <v>1400</v>
      </c>
      <c r="BH21" s="42">
        <v>11</v>
      </c>
    </row>
    <row r="22" spans="1:60">
      <c r="A22" s="21">
        <v>75</v>
      </c>
      <c r="B22" s="42">
        <v>15</v>
      </c>
      <c r="C22" s="21">
        <v>84</v>
      </c>
      <c r="D22" s="42">
        <v>15</v>
      </c>
      <c r="E22" s="21">
        <v>135</v>
      </c>
      <c r="F22" s="42">
        <v>15</v>
      </c>
      <c r="G22" s="21">
        <v>103</v>
      </c>
      <c r="H22" s="42">
        <v>15</v>
      </c>
      <c r="I22" s="21">
        <v>114</v>
      </c>
      <c r="J22" s="42">
        <v>15</v>
      </c>
      <c r="K22" s="21">
        <v>176</v>
      </c>
      <c r="L22" s="42">
        <v>15</v>
      </c>
      <c r="M22" s="21">
        <v>278</v>
      </c>
      <c r="N22" s="42">
        <v>15</v>
      </c>
      <c r="O22" s="21">
        <v>477</v>
      </c>
      <c r="P22" s="42">
        <v>15</v>
      </c>
      <c r="Q22" s="21">
        <v>596</v>
      </c>
      <c r="R22" s="42">
        <v>15</v>
      </c>
      <c r="S22" s="21">
        <v>641</v>
      </c>
      <c r="T22" s="42">
        <v>15</v>
      </c>
      <c r="U22" s="21">
        <v>711</v>
      </c>
      <c r="V22" s="42">
        <v>15</v>
      </c>
      <c r="W22" s="22">
        <v>1331</v>
      </c>
      <c r="X22" s="42">
        <v>15</v>
      </c>
      <c r="Y22" s="22">
        <v>2261</v>
      </c>
      <c r="Z22" s="42">
        <v>15</v>
      </c>
      <c r="AA22" s="22">
        <v>3231</v>
      </c>
      <c r="AB22" s="42">
        <v>15</v>
      </c>
      <c r="AC22" s="22">
        <v>5151</v>
      </c>
      <c r="AD22" s="42">
        <v>15</v>
      </c>
      <c r="AE22" s="22">
        <v>7251</v>
      </c>
      <c r="AF22" s="42">
        <v>15</v>
      </c>
      <c r="AG22" s="22">
        <v>12001</v>
      </c>
      <c r="AH22" s="42">
        <v>15</v>
      </c>
      <c r="AI22" s="22">
        <v>1331</v>
      </c>
      <c r="AJ22" s="42">
        <v>15</v>
      </c>
      <c r="AK22" s="22">
        <v>8151</v>
      </c>
      <c r="AL22" s="42">
        <v>15</v>
      </c>
      <c r="AM22" s="22">
        <v>14201</v>
      </c>
      <c r="AN22" s="42">
        <v>15</v>
      </c>
      <c r="AO22" s="22">
        <v>21301</v>
      </c>
      <c r="AP22" s="42">
        <v>15</v>
      </c>
      <c r="AQ22" s="22">
        <v>35301</v>
      </c>
      <c r="AR22" s="42">
        <v>15</v>
      </c>
      <c r="AS22" s="31"/>
      <c r="AT22" s="42"/>
      <c r="AU22" s="31"/>
      <c r="AV22" s="42"/>
      <c r="AW22" s="31"/>
      <c r="AX22" s="42"/>
      <c r="AY22" s="31"/>
      <c r="AZ22" s="42"/>
      <c r="BA22" s="31"/>
      <c r="BB22" s="42"/>
      <c r="BC22" s="31"/>
      <c r="BD22" s="42"/>
      <c r="BE22" s="31"/>
      <c r="BF22" s="42"/>
      <c r="BG22" s="31"/>
      <c r="BH22" s="42"/>
    </row>
    <row r="23" spans="1:60">
      <c r="A23" s="21">
        <v>76</v>
      </c>
      <c r="B23" s="42">
        <v>15</v>
      </c>
      <c r="C23" s="21">
        <v>85</v>
      </c>
      <c r="D23" s="42">
        <v>15</v>
      </c>
      <c r="E23" s="21">
        <v>137</v>
      </c>
      <c r="F23" s="42">
        <v>15</v>
      </c>
      <c r="G23" s="21">
        <v>106</v>
      </c>
      <c r="H23" s="42">
        <v>15</v>
      </c>
      <c r="I23" s="21">
        <v>117</v>
      </c>
      <c r="J23" s="42">
        <v>15</v>
      </c>
      <c r="K23" s="21">
        <v>180</v>
      </c>
      <c r="L23" s="42">
        <v>15</v>
      </c>
      <c r="M23" s="21">
        <v>282</v>
      </c>
      <c r="N23" s="42">
        <v>15</v>
      </c>
      <c r="O23" s="21">
        <v>482</v>
      </c>
      <c r="P23" s="42">
        <v>15</v>
      </c>
      <c r="Q23" s="21">
        <v>610</v>
      </c>
      <c r="R23" s="42">
        <v>15</v>
      </c>
      <c r="S23" s="21">
        <v>655</v>
      </c>
      <c r="T23" s="42">
        <v>15</v>
      </c>
      <c r="U23" s="21">
        <v>740</v>
      </c>
      <c r="V23" s="42">
        <v>15</v>
      </c>
      <c r="W23" s="22">
        <v>1370</v>
      </c>
      <c r="X23" s="42">
        <v>15</v>
      </c>
      <c r="Y23" s="22">
        <v>2310</v>
      </c>
      <c r="Z23" s="42">
        <v>15</v>
      </c>
      <c r="AA23" s="22">
        <v>3310</v>
      </c>
      <c r="AB23" s="42">
        <v>15</v>
      </c>
      <c r="AC23" s="22">
        <v>5300</v>
      </c>
      <c r="AD23" s="42">
        <v>15</v>
      </c>
      <c r="AE23" s="22">
        <v>7400</v>
      </c>
      <c r="AF23" s="42">
        <v>15</v>
      </c>
      <c r="AG23" s="22">
        <v>12200</v>
      </c>
      <c r="AH23" s="42">
        <v>15</v>
      </c>
      <c r="AI23" s="22">
        <v>1370</v>
      </c>
      <c r="AJ23" s="42">
        <v>15</v>
      </c>
      <c r="AK23" s="22">
        <v>8300</v>
      </c>
      <c r="AL23" s="42">
        <v>15</v>
      </c>
      <c r="AM23" s="22">
        <v>14400</v>
      </c>
      <c r="AN23" s="42">
        <v>15</v>
      </c>
      <c r="AO23" s="22">
        <v>22000</v>
      </c>
      <c r="AP23" s="42">
        <v>15</v>
      </c>
      <c r="AQ23" s="22">
        <v>36300</v>
      </c>
      <c r="AR23" s="42">
        <v>15</v>
      </c>
      <c r="AS23" s="31">
        <v>300</v>
      </c>
      <c r="AT23" s="42">
        <v>12</v>
      </c>
      <c r="AU23" s="31">
        <v>610</v>
      </c>
      <c r="AV23" s="42">
        <v>12</v>
      </c>
      <c r="AW23" s="31">
        <v>120</v>
      </c>
      <c r="AX23" s="42">
        <v>12</v>
      </c>
      <c r="AY23" s="31">
        <v>190</v>
      </c>
      <c r="AZ23" s="42">
        <v>12</v>
      </c>
      <c r="BA23" s="31">
        <v>500</v>
      </c>
      <c r="BB23" s="42">
        <v>12</v>
      </c>
      <c r="BC23" s="31">
        <v>1500</v>
      </c>
      <c r="BD23" s="42">
        <v>12</v>
      </c>
      <c r="BE23" s="31">
        <v>1600</v>
      </c>
      <c r="BF23" s="42">
        <v>12</v>
      </c>
      <c r="BG23" s="31">
        <v>1500</v>
      </c>
      <c r="BH23" s="42">
        <v>12</v>
      </c>
    </row>
    <row r="24" spans="1:60">
      <c r="A24" s="21">
        <v>77</v>
      </c>
      <c r="B24" s="42">
        <v>14</v>
      </c>
      <c r="C24" s="21">
        <v>86</v>
      </c>
      <c r="D24" s="42">
        <v>14</v>
      </c>
      <c r="E24" s="21">
        <v>138</v>
      </c>
      <c r="F24" s="42">
        <v>14</v>
      </c>
      <c r="G24" s="21">
        <v>107</v>
      </c>
      <c r="H24" s="42">
        <v>14</v>
      </c>
      <c r="I24" s="21">
        <v>118</v>
      </c>
      <c r="J24" s="42">
        <v>14</v>
      </c>
      <c r="K24" s="21">
        <v>181</v>
      </c>
      <c r="L24" s="42">
        <v>14</v>
      </c>
      <c r="M24" s="21">
        <v>283</v>
      </c>
      <c r="N24" s="42">
        <v>14</v>
      </c>
      <c r="O24" s="21">
        <v>483</v>
      </c>
      <c r="P24" s="42">
        <v>14</v>
      </c>
      <c r="Q24" s="21">
        <v>611</v>
      </c>
      <c r="R24" s="42">
        <v>14</v>
      </c>
      <c r="S24" s="21">
        <v>656</v>
      </c>
      <c r="T24" s="42">
        <v>14</v>
      </c>
      <c r="U24" s="21">
        <v>741</v>
      </c>
      <c r="V24" s="42">
        <v>14</v>
      </c>
      <c r="W24" s="22">
        <v>1371</v>
      </c>
      <c r="X24" s="42">
        <v>14</v>
      </c>
      <c r="Y24" s="22">
        <v>2311</v>
      </c>
      <c r="Z24" s="42">
        <v>14</v>
      </c>
      <c r="AA24" s="22">
        <v>3311</v>
      </c>
      <c r="AB24" s="42">
        <v>14</v>
      </c>
      <c r="AC24" s="22">
        <v>5301</v>
      </c>
      <c r="AD24" s="42">
        <v>14</v>
      </c>
      <c r="AE24" s="22">
        <v>7401</v>
      </c>
      <c r="AF24" s="42">
        <v>14</v>
      </c>
      <c r="AG24" s="22">
        <v>12201</v>
      </c>
      <c r="AH24" s="42">
        <v>14</v>
      </c>
      <c r="AI24" s="22">
        <v>1371</v>
      </c>
      <c r="AJ24" s="42">
        <v>14</v>
      </c>
      <c r="AK24" s="22">
        <v>8301</v>
      </c>
      <c r="AL24" s="42">
        <v>14</v>
      </c>
      <c r="AM24" s="22">
        <v>14401</v>
      </c>
      <c r="AN24" s="42">
        <v>14</v>
      </c>
      <c r="AO24" s="22">
        <v>22001</v>
      </c>
      <c r="AP24" s="42">
        <v>14</v>
      </c>
      <c r="AQ24" s="22">
        <v>36301</v>
      </c>
      <c r="AR24" s="42">
        <v>14</v>
      </c>
      <c r="AS24" s="31"/>
      <c r="AT24" s="42"/>
      <c r="AU24" s="31"/>
      <c r="AV24" s="42"/>
      <c r="AW24" s="31"/>
      <c r="AX24" s="42"/>
      <c r="AY24" s="31"/>
      <c r="AZ24" s="42"/>
      <c r="BA24" s="31"/>
      <c r="BB24" s="42"/>
      <c r="BC24" s="31"/>
      <c r="BD24" s="42"/>
      <c r="BE24" s="31"/>
      <c r="BF24" s="42"/>
      <c r="BG24" s="31"/>
      <c r="BH24" s="42"/>
    </row>
    <row r="25" spans="1:60">
      <c r="A25" s="21">
        <v>78</v>
      </c>
      <c r="B25" s="42">
        <v>14</v>
      </c>
      <c r="C25" s="21">
        <v>87</v>
      </c>
      <c r="D25" s="42">
        <v>14</v>
      </c>
      <c r="E25" s="21">
        <v>140</v>
      </c>
      <c r="F25" s="42">
        <v>14</v>
      </c>
      <c r="G25" s="23">
        <v>110</v>
      </c>
      <c r="H25" s="42">
        <v>14</v>
      </c>
      <c r="I25" s="21">
        <v>121</v>
      </c>
      <c r="J25" s="42">
        <v>14</v>
      </c>
      <c r="K25" s="21">
        <v>185</v>
      </c>
      <c r="L25" s="42">
        <v>14</v>
      </c>
      <c r="M25" s="21">
        <v>287</v>
      </c>
      <c r="N25" s="42">
        <v>14</v>
      </c>
      <c r="O25" s="21">
        <v>492</v>
      </c>
      <c r="P25" s="42">
        <v>14</v>
      </c>
      <c r="Q25" s="21">
        <v>625</v>
      </c>
      <c r="R25" s="42">
        <v>14</v>
      </c>
      <c r="S25" s="21">
        <v>670</v>
      </c>
      <c r="T25" s="42">
        <v>14</v>
      </c>
      <c r="U25" s="21">
        <v>770</v>
      </c>
      <c r="V25" s="42">
        <v>14</v>
      </c>
      <c r="W25" s="22">
        <v>1410</v>
      </c>
      <c r="X25" s="42">
        <v>14</v>
      </c>
      <c r="Y25" s="22">
        <v>2360</v>
      </c>
      <c r="Z25" s="42">
        <v>14</v>
      </c>
      <c r="AA25" s="22">
        <v>3390</v>
      </c>
      <c r="AB25" s="42">
        <v>14</v>
      </c>
      <c r="AC25" s="22">
        <v>5450</v>
      </c>
      <c r="AD25" s="42">
        <v>14</v>
      </c>
      <c r="AE25" s="22">
        <v>8000</v>
      </c>
      <c r="AF25" s="42">
        <v>14</v>
      </c>
      <c r="AG25" s="22">
        <v>12400</v>
      </c>
      <c r="AH25" s="42">
        <v>14</v>
      </c>
      <c r="AI25" s="22">
        <v>1410</v>
      </c>
      <c r="AJ25" s="42">
        <v>14</v>
      </c>
      <c r="AK25" s="22">
        <v>8450</v>
      </c>
      <c r="AL25" s="42">
        <v>14</v>
      </c>
      <c r="AM25" s="22">
        <v>15000</v>
      </c>
      <c r="AN25" s="42">
        <v>14</v>
      </c>
      <c r="AO25" s="22">
        <v>22300</v>
      </c>
      <c r="AP25" s="42">
        <v>14</v>
      </c>
      <c r="AQ25" s="22">
        <v>37300</v>
      </c>
      <c r="AR25" s="42">
        <v>14</v>
      </c>
      <c r="AS25" s="31">
        <v>310</v>
      </c>
      <c r="AT25" s="42">
        <v>13</v>
      </c>
      <c r="AU25" s="31">
        <v>640</v>
      </c>
      <c r="AV25" s="42">
        <v>13</v>
      </c>
      <c r="AW25" s="31">
        <v>125</v>
      </c>
      <c r="AX25" s="42">
        <v>13</v>
      </c>
      <c r="AY25" s="31">
        <v>200</v>
      </c>
      <c r="AZ25" s="42">
        <v>13</v>
      </c>
      <c r="BA25" s="31">
        <v>525</v>
      </c>
      <c r="BB25" s="42">
        <v>13</v>
      </c>
      <c r="BC25" s="31">
        <v>1600</v>
      </c>
      <c r="BD25" s="42">
        <v>13</v>
      </c>
      <c r="BE25" s="31">
        <v>1700</v>
      </c>
      <c r="BF25" s="42">
        <v>13</v>
      </c>
      <c r="BG25" s="31">
        <v>1600</v>
      </c>
      <c r="BH25" s="42">
        <v>13</v>
      </c>
    </row>
    <row r="26" spans="1:60">
      <c r="A26" s="21">
        <v>79</v>
      </c>
      <c r="B26" s="42">
        <v>13</v>
      </c>
      <c r="C26" s="21">
        <v>88</v>
      </c>
      <c r="D26" s="42">
        <v>13</v>
      </c>
      <c r="E26" s="21">
        <v>141</v>
      </c>
      <c r="F26" s="42">
        <v>13</v>
      </c>
      <c r="G26" s="23">
        <v>111</v>
      </c>
      <c r="H26" s="42">
        <v>13</v>
      </c>
      <c r="I26" s="21">
        <v>212</v>
      </c>
      <c r="J26" s="42">
        <v>13</v>
      </c>
      <c r="K26" s="21">
        <v>186</v>
      </c>
      <c r="L26" s="42">
        <v>13</v>
      </c>
      <c r="M26" s="21">
        <v>288</v>
      </c>
      <c r="N26" s="42">
        <v>13</v>
      </c>
      <c r="O26" s="21">
        <v>493</v>
      </c>
      <c r="P26" s="42">
        <v>13</v>
      </c>
      <c r="Q26" s="21">
        <v>626</v>
      </c>
      <c r="R26" s="42">
        <v>13</v>
      </c>
      <c r="S26" s="21">
        <v>671</v>
      </c>
      <c r="T26" s="42">
        <v>13</v>
      </c>
      <c r="U26" s="21">
        <v>771</v>
      </c>
      <c r="V26" s="42">
        <v>13</v>
      </c>
      <c r="W26" s="22">
        <v>1411</v>
      </c>
      <c r="X26" s="42">
        <v>13</v>
      </c>
      <c r="Y26" s="22">
        <v>2361</v>
      </c>
      <c r="Z26" s="42">
        <v>13</v>
      </c>
      <c r="AA26" s="22">
        <v>3391</v>
      </c>
      <c r="AB26" s="42">
        <v>13</v>
      </c>
      <c r="AC26" s="22">
        <v>5451</v>
      </c>
      <c r="AD26" s="42">
        <v>13</v>
      </c>
      <c r="AE26" s="22">
        <v>8001</v>
      </c>
      <c r="AF26" s="42">
        <v>13</v>
      </c>
      <c r="AG26" s="22">
        <v>12401</v>
      </c>
      <c r="AH26" s="42">
        <v>13</v>
      </c>
      <c r="AI26" s="22">
        <v>1411</v>
      </c>
      <c r="AJ26" s="42">
        <v>13</v>
      </c>
      <c r="AK26" s="22">
        <v>8451</v>
      </c>
      <c r="AL26" s="42">
        <v>13</v>
      </c>
      <c r="AM26" s="22">
        <v>15001</v>
      </c>
      <c r="AN26" s="42">
        <v>13</v>
      </c>
      <c r="AO26" s="22">
        <v>22301</v>
      </c>
      <c r="AP26" s="42">
        <v>13</v>
      </c>
      <c r="AQ26" s="22">
        <v>37301</v>
      </c>
      <c r="AR26" s="42">
        <v>13</v>
      </c>
      <c r="AS26" s="31"/>
      <c r="AT26" s="42"/>
      <c r="AU26" s="31"/>
      <c r="AV26" s="42"/>
      <c r="AW26" s="31"/>
      <c r="AX26" s="42"/>
      <c r="AY26" s="31"/>
      <c r="AZ26" s="42"/>
      <c r="BA26" s="31"/>
      <c r="BB26" s="42"/>
      <c r="BC26" s="31"/>
      <c r="BD26" s="42"/>
      <c r="BE26" s="31"/>
      <c r="BF26" s="42"/>
      <c r="BG26" s="31"/>
      <c r="BH26" s="42"/>
    </row>
    <row r="27" spans="1:60">
      <c r="A27" s="21">
        <v>80</v>
      </c>
      <c r="B27" s="42">
        <v>13</v>
      </c>
      <c r="C27" s="21">
        <v>89</v>
      </c>
      <c r="D27" s="42">
        <v>13</v>
      </c>
      <c r="E27" s="21">
        <v>143</v>
      </c>
      <c r="F27" s="42">
        <v>13</v>
      </c>
      <c r="G27" s="21">
        <v>114</v>
      </c>
      <c r="H27" s="42">
        <v>13</v>
      </c>
      <c r="I27" s="21">
        <v>125</v>
      </c>
      <c r="J27" s="42">
        <v>13</v>
      </c>
      <c r="K27" s="21">
        <v>190</v>
      </c>
      <c r="L27" s="42">
        <v>13</v>
      </c>
      <c r="M27" s="21">
        <v>292</v>
      </c>
      <c r="N27" s="42">
        <v>13</v>
      </c>
      <c r="O27" s="21">
        <v>500</v>
      </c>
      <c r="P27" s="42">
        <v>13</v>
      </c>
      <c r="Q27" s="21">
        <v>640</v>
      </c>
      <c r="R27" s="42">
        <v>13</v>
      </c>
      <c r="S27" s="21">
        <v>685</v>
      </c>
      <c r="T27" s="42">
        <v>13</v>
      </c>
      <c r="U27" s="21">
        <v>800</v>
      </c>
      <c r="V27" s="42">
        <v>13</v>
      </c>
      <c r="W27" s="22">
        <v>1450</v>
      </c>
      <c r="X27" s="42">
        <v>13</v>
      </c>
      <c r="Y27" s="22">
        <v>2410</v>
      </c>
      <c r="Z27" s="42">
        <v>13</v>
      </c>
      <c r="AA27" s="22">
        <v>3470</v>
      </c>
      <c r="AB27" s="42">
        <v>13</v>
      </c>
      <c r="AC27" s="22">
        <v>6000</v>
      </c>
      <c r="AD27" s="42">
        <v>13</v>
      </c>
      <c r="AE27" s="22">
        <v>8200</v>
      </c>
      <c r="AF27" s="42">
        <v>13</v>
      </c>
      <c r="AG27" s="22">
        <v>13000</v>
      </c>
      <c r="AH27" s="42">
        <v>13</v>
      </c>
      <c r="AI27" s="22">
        <v>1450</v>
      </c>
      <c r="AJ27" s="42">
        <v>13</v>
      </c>
      <c r="AK27" s="22">
        <v>9000</v>
      </c>
      <c r="AL27" s="42">
        <v>13</v>
      </c>
      <c r="AM27" s="22">
        <v>15300</v>
      </c>
      <c r="AN27" s="42">
        <v>13</v>
      </c>
      <c r="AO27" s="22">
        <v>23000</v>
      </c>
      <c r="AP27" s="42">
        <v>13</v>
      </c>
      <c r="AQ27" s="22">
        <v>38300</v>
      </c>
      <c r="AR27" s="42">
        <v>13</v>
      </c>
      <c r="AS27" s="31">
        <v>320</v>
      </c>
      <c r="AT27" s="42">
        <v>14</v>
      </c>
      <c r="AU27" s="31">
        <v>670</v>
      </c>
      <c r="AV27" s="42">
        <v>14</v>
      </c>
      <c r="AW27" s="31">
        <v>130</v>
      </c>
      <c r="AX27" s="42">
        <v>14</v>
      </c>
      <c r="AY27" s="31">
        <v>210</v>
      </c>
      <c r="AZ27" s="42">
        <v>14</v>
      </c>
      <c r="BA27" s="31">
        <v>550</v>
      </c>
      <c r="BB27" s="42">
        <v>14</v>
      </c>
      <c r="BC27" s="31">
        <v>1700</v>
      </c>
      <c r="BD27" s="42">
        <v>14</v>
      </c>
      <c r="BE27" s="31">
        <v>1800</v>
      </c>
      <c r="BF27" s="42">
        <v>14</v>
      </c>
      <c r="BG27" s="31">
        <v>1700</v>
      </c>
      <c r="BH27" s="42">
        <v>14</v>
      </c>
    </row>
    <row r="28" spans="1:60">
      <c r="A28" s="21">
        <v>81</v>
      </c>
      <c r="B28" s="42">
        <v>12</v>
      </c>
      <c r="C28" s="21">
        <v>90</v>
      </c>
      <c r="D28" s="42">
        <v>12</v>
      </c>
      <c r="E28" s="21">
        <v>144</v>
      </c>
      <c r="F28" s="42">
        <v>12</v>
      </c>
      <c r="G28" s="21">
        <v>115</v>
      </c>
      <c r="H28" s="42">
        <v>12</v>
      </c>
      <c r="I28" s="21">
        <v>126</v>
      </c>
      <c r="J28" s="42">
        <v>12</v>
      </c>
      <c r="K28" s="21">
        <v>191</v>
      </c>
      <c r="L28" s="42">
        <v>12</v>
      </c>
      <c r="M28" s="21">
        <v>293</v>
      </c>
      <c r="N28" s="42">
        <v>12</v>
      </c>
      <c r="O28" s="21">
        <v>501</v>
      </c>
      <c r="P28" s="42">
        <v>12</v>
      </c>
      <c r="Q28" s="21">
        <v>641</v>
      </c>
      <c r="R28" s="42">
        <v>12</v>
      </c>
      <c r="S28" s="21">
        <v>686</v>
      </c>
      <c r="T28" s="42">
        <v>12</v>
      </c>
      <c r="U28" s="21">
        <v>801</v>
      </c>
      <c r="V28" s="42">
        <v>12</v>
      </c>
      <c r="W28" s="22">
        <v>1451</v>
      </c>
      <c r="X28" s="42">
        <v>12</v>
      </c>
      <c r="Y28" s="22">
        <v>2411</v>
      </c>
      <c r="Z28" s="42">
        <v>12</v>
      </c>
      <c r="AA28" s="22">
        <v>3471</v>
      </c>
      <c r="AB28" s="42">
        <v>12</v>
      </c>
      <c r="AC28" s="22">
        <v>6001</v>
      </c>
      <c r="AD28" s="42">
        <v>12</v>
      </c>
      <c r="AE28" s="22">
        <v>8201</v>
      </c>
      <c r="AF28" s="42">
        <v>12</v>
      </c>
      <c r="AG28" s="22">
        <v>13001</v>
      </c>
      <c r="AH28" s="42">
        <v>12</v>
      </c>
      <c r="AI28" s="22">
        <v>1451</v>
      </c>
      <c r="AJ28" s="42">
        <v>12</v>
      </c>
      <c r="AK28" s="22">
        <v>9001</v>
      </c>
      <c r="AL28" s="42">
        <v>12</v>
      </c>
      <c r="AM28" s="22">
        <v>15301</v>
      </c>
      <c r="AN28" s="42">
        <v>12</v>
      </c>
      <c r="AO28" s="22">
        <v>23001</v>
      </c>
      <c r="AP28" s="42">
        <v>12</v>
      </c>
      <c r="AQ28" s="22">
        <v>38301</v>
      </c>
      <c r="AR28" s="42">
        <v>12</v>
      </c>
      <c r="AS28" s="31"/>
      <c r="AT28" s="42"/>
      <c r="AU28" s="31"/>
      <c r="AV28" s="42"/>
      <c r="AW28" s="31"/>
      <c r="AX28" s="42"/>
      <c r="AY28" s="31"/>
      <c r="AZ28" s="42"/>
      <c r="BA28" s="31"/>
      <c r="BB28" s="42"/>
      <c r="BC28" s="31"/>
      <c r="BD28" s="42"/>
      <c r="BE28" s="31"/>
      <c r="BF28" s="42"/>
      <c r="BG28" s="31"/>
      <c r="BH28" s="42"/>
    </row>
    <row r="29" spans="1:60">
      <c r="A29" s="21">
        <v>82</v>
      </c>
      <c r="B29" s="42">
        <v>12</v>
      </c>
      <c r="C29" s="21">
        <v>91</v>
      </c>
      <c r="D29" s="42">
        <v>12</v>
      </c>
      <c r="E29" s="21">
        <v>146</v>
      </c>
      <c r="F29" s="42">
        <v>12</v>
      </c>
      <c r="G29" s="21">
        <v>118</v>
      </c>
      <c r="H29" s="42">
        <v>12</v>
      </c>
      <c r="I29" s="21">
        <v>129</v>
      </c>
      <c r="J29" s="42">
        <v>12</v>
      </c>
      <c r="K29" s="21">
        <v>195</v>
      </c>
      <c r="L29" s="42">
        <v>12</v>
      </c>
      <c r="M29" s="21">
        <v>302</v>
      </c>
      <c r="N29" s="42">
        <v>12</v>
      </c>
      <c r="O29" s="21">
        <v>510</v>
      </c>
      <c r="P29" s="42">
        <v>12</v>
      </c>
      <c r="Q29" s="21">
        <v>655</v>
      </c>
      <c r="R29" s="42">
        <v>12</v>
      </c>
      <c r="S29" s="21">
        <v>700</v>
      </c>
      <c r="T29" s="42">
        <v>12</v>
      </c>
      <c r="U29" s="21">
        <v>830</v>
      </c>
      <c r="V29" s="42">
        <v>12</v>
      </c>
      <c r="W29" s="22">
        <v>1490</v>
      </c>
      <c r="X29" s="42">
        <v>12</v>
      </c>
      <c r="Y29" s="22">
        <v>2460</v>
      </c>
      <c r="Z29" s="42">
        <v>12</v>
      </c>
      <c r="AA29" s="22">
        <v>3570</v>
      </c>
      <c r="AB29" s="42">
        <v>12</v>
      </c>
      <c r="AC29" s="22">
        <v>6150</v>
      </c>
      <c r="AD29" s="42">
        <v>12</v>
      </c>
      <c r="AE29" s="22">
        <v>8400</v>
      </c>
      <c r="AF29" s="42">
        <v>12</v>
      </c>
      <c r="AG29" s="22">
        <v>13200</v>
      </c>
      <c r="AH29" s="42">
        <v>12</v>
      </c>
      <c r="AI29" s="22">
        <v>1490</v>
      </c>
      <c r="AJ29" s="42">
        <v>12</v>
      </c>
      <c r="AK29" s="22">
        <v>9200</v>
      </c>
      <c r="AL29" s="42">
        <v>12</v>
      </c>
      <c r="AM29" s="22">
        <v>16000</v>
      </c>
      <c r="AN29" s="42">
        <v>12</v>
      </c>
      <c r="AO29" s="22">
        <v>23300</v>
      </c>
      <c r="AP29" s="42">
        <v>12</v>
      </c>
      <c r="AQ29" s="22">
        <v>39300</v>
      </c>
      <c r="AR29" s="42">
        <v>12</v>
      </c>
      <c r="AS29" s="31">
        <v>330</v>
      </c>
      <c r="AT29" s="42">
        <v>15</v>
      </c>
      <c r="AU29" s="31">
        <v>700</v>
      </c>
      <c r="AV29" s="42">
        <v>15</v>
      </c>
      <c r="AW29" s="31">
        <v>134</v>
      </c>
      <c r="AX29" s="42">
        <v>15</v>
      </c>
      <c r="AY29" s="31">
        <v>220</v>
      </c>
      <c r="AZ29" s="42">
        <v>15</v>
      </c>
      <c r="BA29" s="31">
        <v>600</v>
      </c>
      <c r="BB29" s="42">
        <v>15</v>
      </c>
      <c r="BC29" s="31">
        <v>1800</v>
      </c>
      <c r="BD29" s="42">
        <v>15</v>
      </c>
      <c r="BE29" s="31">
        <v>1900</v>
      </c>
      <c r="BF29" s="42">
        <v>15</v>
      </c>
      <c r="BG29" s="31">
        <v>1800</v>
      </c>
      <c r="BH29" s="42">
        <v>15</v>
      </c>
    </row>
    <row r="30" spans="1:60">
      <c r="A30" s="21">
        <v>83</v>
      </c>
      <c r="B30" s="42">
        <v>11</v>
      </c>
      <c r="C30" s="21">
        <v>92</v>
      </c>
      <c r="D30" s="42">
        <v>11</v>
      </c>
      <c r="E30" s="21">
        <v>147</v>
      </c>
      <c r="F30" s="42">
        <v>11</v>
      </c>
      <c r="G30" s="21">
        <v>119</v>
      </c>
      <c r="H30" s="42">
        <v>11</v>
      </c>
      <c r="I30" s="21">
        <v>130</v>
      </c>
      <c r="J30" s="42">
        <v>11</v>
      </c>
      <c r="K30" s="21">
        <v>196</v>
      </c>
      <c r="L30" s="42">
        <v>11</v>
      </c>
      <c r="M30" s="21">
        <v>303</v>
      </c>
      <c r="N30" s="42">
        <v>11</v>
      </c>
      <c r="O30" s="21">
        <v>511</v>
      </c>
      <c r="P30" s="42">
        <v>11</v>
      </c>
      <c r="Q30" s="21">
        <v>656</v>
      </c>
      <c r="R30" s="42">
        <v>11</v>
      </c>
      <c r="S30" s="21">
        <v>700</v>
      </c>
      <c r="T30" s="42">
        <v>11</v>
      </c>
      <c r="U30" s="21">
        <v>831</v>
      </c>
      <c r="V30" s="42">
        <v>11</v>
      </c>
      <c r="W30" s="22">
        <v>1491</v>
      </c>
      <c r="X30" s="42">
        <v>11</v>
      </c>
      <c r="Y30" s="22">
        <v>2461</v>
      </c>
      <c r="Z30" s="42">
        <v>11</v>
      </c>
      <c r="AA30" s="22">
        <v>3571</v>
      </c>
      <c r="AB30" s="42">
        <v>11</v>
      </c>
      <c r="AC30" s="22">
        <v>6151</v>
      </c>
      <c r="AD30" s="42">
        <v>11</v>
      </c>
      <c r="AE30" s="22">
        <v>8401</v>
      </c>
      <c r="AF30" s="42">
        <v>11</v>
      </c>
      <c r="AG30" s="22">
        <v>13201</v>
      </c>
      <c r="AH30" s="42">
        <v>11</v>
      </c>
      <c r="AI30" s="22">
        <v>1491</v>
      </c>
      <c r="AJ30" s="42">
        <v>11</v>
      </c>
      <c r="AK30" s="22">
        <v>9201</v>
      </c>
      <c r="AL30" s="42">
        <v>11</v>
      </c>
      <c r="AM30" s="22">
        <v>16001</v>
      </c>
      <c r="AN30" s="42">
        <v>11</v>
      </c>
      <c r="AO30" s="22">
        <v>23301</v>
      </c>
      <c r="AP30" s="42">
        <v>11</v>
      </c>
      <c r="AQ30" s="22">
        <v>39301</v>
      </c>
      <c r="AR30" s="42">
        <v>11</v>
      </c>
      <c r="AS30" s="31"/>
      <c r="AT30" s="42"/>
      <c r="AU30" s="31"/>
      <c r="AV30" s="42"/>
      <c r="AW30" s="31"/>
      <c r="AX30" s="42"/>
      <c r="AY30" s="31"/>
      <c r="AZ30" s="42"/>
      <c r="BA30" s="31"/>
      <c r="BB30" s="42"/>
      <c r="BC30" s="31"/>
      <c r="BD30" s="42"/>
      <c r="BE30" s="31"/>
      <c r="BF30" s="42"/>
      <c r="BG30" s="31"/>
      <c r="BH30" s="42"/>
    </row>
    <row r="31" spans="1:60">
      <c r="A31" s="21">
        <v>84</v>
      </c>
      <c r="B31" s="42">
        <v>11</v>
      </c>
      <c r="C31" s="21">
        <v>93</v>
      </c>
      <c r="D31" s="42">
        <v>11</v>
      </c>
      <c r="E31" s="21">
        <v>150</v>
      </c>
      <c r="F31" s="42">
        <v>11</v>
      </c>
      <c r="G31" s="21">
        <v>122</v>
      </c>
      <c r="H31" s="42">
        <v>11</v>
      </c>
      <c r="I31" s="21">
        <v>133</v>
      </c>
      <c r="J31" s="42">
        <v>11</v>
      </c>
      <c r="K31" s="21">
        <v>200</v>
      </c>
      <c r="L31" s="42">
        <v>11</v>
      </c>
      <c r="M31" s="21">
        <v>312</v>
      </c>
      <c r="N31" s="42">
        <v>11</v>
      </c>
      <c r="O31" s="21">
        <v>520</v>
      </c>
      <c r="P31" s="42">
        <v>11</v>
      </c>
      <c r="Q31" s="21">
        <v>670</v>
      </c>
      <c r="R31" s="42">
        <v>11</v>
      </c>
      <c r="S31" s="21">
        <v>720</v>
      </c>
      <c r="T31" s="42">
        <v>11</v>
      </c>
      <c r="U31" s="21">
        <v>860</v>
      </c>
      <c r="V31" s="42">
        <v>11</v>
      </c>
      <c r="W31" s="22">
        <v>1550</v>
      </c>
      <c r="X31" s="42">
        <v>11</v>
      </c>
      <c r="Y31" s="22">
        <v>2560</v>
      </c>
      <c r="Z31" s="42">
        <v>11</v>
      </c>
      <c r="AA31" s="22">
        <v>4070</v>
      </c>
      <c r="AB31" s="42">
        <v>11</v>
      </c>
      <c r="AC31" s="22">
        <v>6300</v>
      </c>
      <c r="AD31" s="42">
        <v>11</v>
      </c>
      <c r="AE31" s="22">
        <v>9000</v>
      </c>
      <c r="AF31" s="42">
        <v>11</v>
      </c>
      <c r="AG31" s="22">
        <v>13400</v>
      </c>
      <c r="AH31" s="42">
        <v>11</v>
      </c>
      <c r="AI31" s="22">
        <v>1550</v>
      </c>
      <c r="AJ31" s="42">
        <v>11</v>
      </c>
      <c r="AK31" s="22">
        <v>9400</v>
      </c>
      <c r="AL31" s="42">
        <v>11</v>
      </c>
      <c r="AM31" s="22">
        <v>16300</v>
      </c>
      <c r="AN31" s="42">
        <v>11</v>
      </c>
      <c r="AO31" s="22">
        <v>24000</v>
      </c>
      <c r="AP31" s="42">
        <v>11</v>
      </c>
      <c r="AQ31" s="22">
        <v>40300</v>
      </c>
      <c r="AR31" s="42">
        <v>11</v>
      </c>
      <c r="AS31" s="31">
        <v>350</v>
      </c>
      <c r="AT31" s="42">
        <v>16</v>
      </c>
      <c r="AU31" s="31">
        <v>740</v>
      </c>
      <c r="AV31" s="42">
        <v>16</v>
      </c>
      <c r="AW31" s="31">
        <v>138</v>
      </c>
      <c r="AX31" s="42">
        <v>16</v>
      </c>
      <c r="AY31" s="31">
        <v>230</v>
      </c>
      <c r="AZ31" s="42">
        <v>16</v>
      </c>
      <c r="BA31" s="31">
        <v>650</v>
      </c>
      <c r="BB31" s="42">
        <v>16</v>
      </c>
      <c r="BC31" s="31">
        <v>1900</v>
      </c>
      <c r="BD31" s="42">
        <v>16</v>
      </c>
      <c r="BE31" s="31">
        <v>2000</v>
      </c>
      <c r="BF31" s="42">
        <v>16</v>
      </c>
      <c r="BG31" s="31">
        <v>1900</v>
      </c>
      <c r="BH31" s="42">
        <v>16</v>
      </c>
    </row>
    <row r="32" spans="1:60">
      <c r="A32" s="21">
        <v>85</v>
      </c>
      <c r="B32" s="42">
        <v>10</v>
      </c>
      <c r="C32" s="21">
        <v>94</v>
      </c>
      <c r="D32" s="42">
        <v>10</v>
      </c>
      <c r="E32" s="21">
        <v>151</v>
      </c>
      <c r="F32" s="42">
        <v>10</v>
      </c>
      <c r="G32" s="21">
        <v>123</v>
      </c>
      <c r="H32" s="42">
        <v>10</v>
      </c>
      <c r="I32" s="21">
        <v>134</v>
      </c>
      <c r="J32" s="42">
        <v>10</v>
      </c>
      <c r="K32" s="21">
        <v>201</v>
      </c>
      <c r="L32" s="42">
        <v>10</v>
      </c>
      <c r="M32" s="21">
        <v>313</v>
      </c>
      <c r="N32" s="42">
        <v>10</v>
      </c>
      <c r="O32" s="21">
        <v>521</v>
      </c>
      <c r="P32" s="42">
        <v>10</v>
      </c>
      <c r="Q32" s="21">
        <v>671</v>
      </c>
      <c r="R32" s="42">
        <v>10</v>
      </c>
      <c r="S32" s="21">
        <v>721</v>
      </c>
      <c r="T32" s="42">
        <v>10</v>
      </c>
      <c r="U32" s="21">
        <v>861</v>
      </c>
      <c r="V32" s="42">
        <v>10</v>
      </c>
      <c r="W32" s="22">
        <v>1551</v>
      </c>
      <c r="X32" s="42">
        <v>10</v>
      </c>
      <c r="Y32" s="22">
        <v>2561</v>
      </c>
      <c r="Z32" s="42">
        <v>10</v>
      </c>
      <c r="AA32" s="22">
        <v>4071</v>
      </c>
      <c r="AB32" s="42">
        <v>10</v>
      </c>
      <c r="AC32" s="22">
        <v>6301</v>
      </c>
      <c r="AD32" s="42">
        <v>10</v>
      </c>
      <c r="AE32" s="22">
        <v>9001</v>
      </c>
      <c r="AF32" s="42">
        <v>10</v>
      </c>
      <c r="AG32" s="22">
        <v>13401</v>
      </c>
      <c r="AH32" s="42">
        <v>10</v>
      </c>
      <c r="AI32" s="22">
        <v>1551</v>
      </c>
      <c r="AJ32" s="42">
        <v>10</v>
      </c>
      <c r="AK32" s="22">
        <v>9401</v>
      </c>
      <c r="AL32" s="42">
        <v>10</v>
      </c>
      <c r="AM32" s="22">
        <v>16301</v>
      </c>
      <c r="AN32" s="42">
        <v>10</v>
      </c>
      <c r="AO32" s="22">
        <v>24001</v>
      </c>
      <c r="AP32" s="42">
        <v>10</v>
      </c>
      <c r="AQ32" s="22">
        <v>40301</v>
      </c>
      <c r="AR32" s="42">
        <v>10</v>
      </c>
      <c r="AS32" s="31"/>
      <c r="AT32" s="42"/>
      <c r="AU32" s="31"/>
      <c r="AV32" s="42"/>
      <c r="AW32" s="31"/>
      <c r="AX32" s="42"/>
      <c r="AY32" s="31"/>
      <c r="AZ32" s="42"/>
      <c r="BA32" s="31"/>
      <c r="BB32" s="42"/>
      <c r="BC32" s="31"/>
      <c r="BD32" s="42"/>
      <c r="BE32" s="31"/>
      <c r="BF32" s="42"/>
      <c r="BG32" s="31"/>
      <c r="BH32" s="42"/>
    </row>
    <row r="33" spans="1:60">
      <c r="A33" s="21">
        <v>87</v>
      </c>
      <c r="B33" s="42">
        <v>10</v>
      </c>
      <c r="C33" s="21">
        <v>96</v>
      </c>
      <c r="D33" s="42">
        <v>10</v>
      </c>
      <c r="E33" s="21">
        <v>154</v>
      </c>
      <c r="F33" s="42">
        <v>10</v>
      </c>
      <c r="G33" s="21">
        <v>126</v>
      </c>
      <c r="H33" s="42">
        <v>10</v>
      </c>
      <c r="I33" s="21">
        <v>137</v>
      </c>
      <c r="J33" s="42">
        <v>10</v>
      </c>
      <c r="K33" s="21">
        <v>205</v>
      </c>
      <c r="L33" s="42">
        <v>10</v>
      </c>
      <c r="M33" s="21">
        <v>322</v>
      </c>
      <c r="N33" s="42">
        <v>10</v>
      </c>
      <c r="O33" s="21">
        <v>530</v>
      </c>
      <c r="P33" s="42">
        <v>10</v>
      </c>
      <c r="Q33" s="21">
        <v>685</v>
      </c>
      <c r="R33" s="42">
        <v>10</v>
      </c>
      <c r="S33" s="21">
        <v>740</v>
      </c>
      <c r="T33" s="42">
        <v>10</v>
      </c>
      <c r="U33" s="21">
        <v>890</v>
      </c>
      <c r="V33" s="42">
        <v>10</v>
      </c>
      <c r="W33" s="22">
        <v>2000</v>
      </c>
      <c r="X33" s="42">
        <v>10</v>
      </c>
      <c r="Y33" s="22">
        <v>3060</v>
      </c>
      <c r="Z33" s="42">
        <v>10</v>
      </c>
      <c r="AA33" s="22">
        <v>4170</v>
      </c>
      <c r="AB33" s="42">
        <v>10</v>
      </c>
      <c r="AC33" s="22">
        <v>6450</v>
      </c>
      <c r="AD33" s="42">
        <v>10</v>
      </c>
      <c r="AE33" s="22">
        <v>9200</v>
      </c>
      <c r="AF33" s="42">
        <v>10</v>
      </c>
      <c r="AG33" s="22">
        <v>14000</v>
      </c>
      <c r="AH33" s="42">
        <v>10</v>
      </c>
      <c r="AI33" s="22">
        <v>2000</v>
      </c>
      <c r="AJ33" s="42">
        <v>10</v>
      </c>
      <c r="AK33" s="22">
        <v>10000</v>
      </c>
      <c r="AL33" s="42">
        <v>10</v>
      </c>
      <c r="AM33" s="22">
        <v>17000</v>
      </c>
      <c r="AN33" s="42">
        <v>10</v>
      </c>
      <c r="AO33" s="22">
        <v>24300</v>
      </c>
      <c r="AP33" s="42">
        <v>10</v>
      </c>
      <c r="AQ33" s="22">
        <v>41300</v>
      </c>
      <c r="AR33" s="42">
        <v>10</v>
      </c>
      <c r="AS33" s="31">
        <v>370</v>
      </c>
      <c r="AT33" s="42">
        <v>17</v>
      </c>
      <c r="AU33" s="31">
        <v>780</v>
      </c>
      <c r="AV33" s="42">
        <v>17</v>
      </c>
      <c r="AW33" s="31">
        <v>142</v>
      </c>
      <c r="AX33" s="42">
        <v>17</v>
      </c>
      <c r="AY33" s="31">
        <v>240</v>
      </c>
      <c r="AZ33" s="42">
        <v>17</v>
      </c>
      <c r="BA33" s="31">
        <v>700</v>
      </c>
      <c r="BB33" s="42">
        <v>17</v>
      </c>
      <c r="BC33" s="31">
        <v>2000</v>
      </c>
      <c r="BD33" s="42">
        <v>17</v>
      </c>
      <c r="BE33" s="31">
        <v>2200</v>
      </c>
      <c r="BF33" s="42">
        <v>17</v>
      </c>
      <c r="BG33" s="31">
        <v>2000</v>
      </c>
      <c r="BH33" s="42">
        <v>17</v>
      </c>
    </row>
    <row r="34" spans="1:60">
      <c r="A34" s="21">
        <v>88</v>
      </c>
      <c r="B34" s="42">
        <v>9</v>
      </c>
      <c r="C34" s="21">
        <v>97</v>
      </c>
      <c r="D34" s="42">
        <v>9</v>
      </c>
      <c r="E34" s="21">
        <v>155</v>
      </c>
      <c r="F34" s="42">
        <v>9</v>
      </c>
      <c r="G34" s="21">
        <v>127</v>
      </c>
      <c r="H34" s="42">
        <v>9</v>
      </c>
      <c r="I34" s="21">
        <v>138</v>
      </c>
      <c r="J34" s="42">
        <v>9</v>
      </c>
      <c r="K34" s="21">
        <v>206</v>
      </c>
      <c r="L34" s="42">
        <v>9</v>
      </c>
      <c r="M34" s="21">
        <v>323</v>
      </c>
      <c r="N34" s="42">
        <v>9</v>
      </c>
      <c r="O34" s="21">
        <v>531</v>
      </c>
      <c r="P34" s="42">
        <v>9</v>
      </c>
      <c r="Q34" s="21">
        <v>686</v>
      </c>
      <c r="R34" s="42">
        <v>9</v>
      </c>
      <c r="S34" s="21">
        <v>741</v>
      </c>
      <c r="T34" s="42">
        <v>9</v>
      </c>
      <c r="U34" s="21">
        <v>891</v>
      </c>
      <c r="V34" s="42">
        <v>9</v>
      </c>
      <c r="W34" s="22">
        <v>2001</v>
      </c>
      <c r="X34" s="42">
        <v>9</v>
      </c>
      <c r="Y34" s="22">
        <v>3060</v>
      </c>
      <c r="Z34" s="42">
        <v>9</v>
      </c>
      <c r="AA34" s="22">
        <v>4171</v>
      </c>
      <c r="AB34" s="42">
        <v>9</v>
      </c>
      <c r="AC34" s="22">
        <v>6451</v>
      </c>
      <c r="AD34" s="42">
        <v>9</v>
      </c>
      <c r="AE34" s="22">
        <v>9201</v>
      </c>
      <c r="AF34" s="42">
        <v>9</v>
      </c>
      <c r="AG34" s="22">
        <v>14001</v>
      </c>
      <c r="AH34" s="42">
        <v>9</v>
      </c>
      <c r="AI34" s="22">
        <v>2001</v>
      </c>
      <c r="AJ34" s="42">
        <v>9</v>
      </c>
      <c r="AK34" s="22">
        <v>10001</v>
      </c>
      <c r="AL34" s="42">
        <v>9</v>
      </c>
      <c r="AM34" s="22">
        <v>17001</v>
      </c>
      <c r="AN34" s="42">
        <v>9</v>
      </c>
      <c r="AO34" s="22">
        <v>24301</v>
      </c>
      <c r="AP34" s="42">
        <v>9</v>
      </c>
      <c r="AQ34" s="22">
        <v>41301</v>
      </c>
      <c r="AR34" s="42">
        <v>9</v>
      </c>
      <c r="AS34" s="31"/>
      <c r="AT34" s="42"/>
      <c r="AU34" s="31"/>
      <c r="AV34" s="42"/>
      <c r="AW34" s="31"/>
      <c r="AX34" s="42"/>
      <c r="AY34" s="31"/>
      <c r="AZ34" s="42"/>
      <c r="BA34" s="31"/>
      <c r="BB34" s="42"/>
      <c r="BC34" s="31"/>
      <c r="BD34" s="42"/>
      <c r="BE34" s="31"/>
      <c r="BF34" s="42"/>
      <c r="BG34" s="31"/>
      <c r="BH34" s="42"/>
    </row>
    <row r="35" spans="1:60">
      <c r="A35" s="21">
        <v>90</v>
      </c>
      <c r="B35" s="42">
        <v>9</v>
      </c>
      <c r="C35" s="21">
        <v>99</v>
      </c>
      <c r="D35" s="42">
        <v>9</v>
      </c>
      <c r="E35" s="21">
        <v>158</v>
      </c>
      <c r="F35" s="42">
        <v>9</v>
      </c>
      <c r="G35" s="21">
        <v>130</v>
      </c>
      <c r="H35" s="42">
        <v>9</v>
      </c>
      <c r="I35" s="21">
        <v>141</v>
      </c>
      <c r="J35" s="42">
        <v>9</v>
      </c>
      <c r="K35" s="21">
        <v>210</v>
      </c>
      <c r="L35" s="42">
        <v>9</v>
      </c>
      <c r="M35" s="21">
        <v>332</v>
      </c>
      <c r="N35" s="42">
        <v>9</v>
      </c>
      <c r="O35" s="21">
        <v>540</v>
      </c>
      <c r="P35" s="42">
        <v>9</v>
      </c>
      <c r="Q35" s="21">
        <v>705</v>
      </c>
      <c r="R35" s="42">
        <v>9</v>
      </c>
      <c r="S35" s="21">
        <v>760</v>
      </c>
      <c r="T35" s="42">
        <v>9</v>
      </c>
      <c r="U35" s="21">
        <v>920</v>
      </c>
      <c r="V35" s="42">
        <v>9</v>
      </c>
      <c r="W35" s="22">
        <v>2050</v>
      </c>
      <c r="X35" s="42">
        <v>9</v>
      </c>
      <c r="Y35" s="22">
        <v>3160</v>
      </c>
      <c r="Z35" s="42">
        <v>9</v>
      </c>
      <c r="AA35" s="22">
        <v>4270</v>
      </c>
      <c r="AB35" s="42">
        <v>9</v>
      </c>
      <c r="AC35" s="22">
        <v>7000</v>
      </c>
      <c r="AD35" s="42">
        <v>9</v>
      </c>
      <c r="AE35" s="22">
        <v>9400</v>
      </c>
      <c r="AF35" s="42">
        <v>9</v>
      </c>
      <c r="AG35" s="22">
        <v>14200</v>
      </c>
      <c r="AH35" s="42">
        <v>9</v>
      </c>
      <c r="AI35" s="22">
        <v>2050</v>
      </c>
      <c r="AJ35" s="42">
        <v>9</v>
      </c>
      <c r="AK35" s="22">
        <v>10200</v>
      </c>
      <c r="AL35" s="42">
        <v>9</v>
      </c>
      <c r="AM35" s="22">
        <v>17300</v>
      </c>
      <c r="AN35" s="42">
        <v>9</v>
      </c>
      <c r="AO35" s="22">
        <v>25000</v>
      </c>
      <c r="AP35" s="42">
        <v>9</v>
      </c>
      <c r="AQ35" s="22">
        <v>42300</v>
      </c>
      <c r="AR35" s="42">
        <v>9</v>
      </c>
      <c r="AS35" s="31">
        <v>390</v>
      </c>
      <c r="AT35" s="42">
        <v>18</v>
      </c>
      <c r="AU35" s="31">
        <v>820</v>
      </c>
      <c r="AV35" s="42">
        <v>18</v>
      </c>
      <c r="AW35" s="31">
        <v>146</v>
      </c>
      <c r="AX35" s="42">
        <v>18</v>
      </c>
      <c r="AY35" s="31">
        <v>260</v>
      </c>
      <c r="AZ35" s="42">
        <v>18</v>
      </c>
      <c r="BA35" s="31">
        <v>800</v>
      </c>
      <c r="BB35" s="42">
        <v>18</v>
      </c>
      <c r="BC35" s="31">
        <v>2200</v>
      </c>
      <c r="BD35" s="42">
        <v>18</v>
      </c>
      <c r="BE35" s="31">
        <v>2400</v>
      </c>
      <c r="BF35" s="42">
        <v>18</v>
      </c>
      <c r="BG35" s="31">
        <v>2200</v>
      </c>
      <c r="BH35" s="42">
        <v>18</v>
      </c>
    </row>
    <row r="36" spans="1:60">
      <c r="A36" s="21">
        <v>91</v>
      </c>
      <c r="B36" s="42">
        <v>8</v>
      </c>
      <c r="C36" s="21">
        <v>100</v>
      </c>
      <c r="D36" s="42">
        <v>8</v>
      </c>
      <c r="E36" s="21">
        <v>159</v>
      </c>
      <c r="F36" s="42">
        <v>8</v>
      </c>
      <c r="G36" s="21">
        <v>131</v>
      </c>
      <c r="H36" s="42">
        <v>8</v>
      </c>
      <c r="I36" s="21">
        <v>142</v>
      </c>
      <c r="J36" s="42">
        <v>8</v>
      </c>
      <c r="K36" s="21">
        <v>211</v>
      </c>
      <c r="L36" s="42">
        <v>8</v>
      </c>
      <c r="M36" s="21">
        <v>333</v>
      </c>
      <c r="N36" s="42">
        <v>8</v>
      </c>
      <c r="O36" s="21">
        <v>541</v>
      </c>
      <c r="P36" s="42">
        <v>8</v>
      </c>
      <c r="Q36" s="21">
        <v>706</v>
      </c>
      <c r="R36" s="42">
        <v>8</v>
      </c>
      <c r="S36" s="21">
        <v>761</v>
      </c>
      <c r="T36" s="42">
        <v>8</v>
      </c>
      <c r="U36" s="21">
        <v>921</v>
      </c>
      <c r="V36" s="42">
        <v>8</v>
      </c>
      <c r="W36" s="22">
        <v>1051</v>
      </c>
      <c r="X36" s="42">
        <v>8</v>
      </c>
      <c r="Y36" s="22">
        <v>3160</v>
      </c>
      <c r="Z36" s="42">
        <v>8</v>
      </c>
      <c r="AA36" s="22">
        <v>4271</v>
      </c>
      <c r="AB36" s="42">
        <v>8</v>
      </c>
      <c r="AC36" s="22">
        <v>7001</v>
      </c>
      <c r="AD36" s="42">
        <v>8</v>
      </c>
      <c r="AE36" s="22">
        <v>9401</v>
      </c>
      <c r="AF36" s="42">
        <v>8</v>
      </c>
      <c r="AG36" s="22">
        <v>14201</v>
      </c>
      <c r="AH36" s="42">
        <v>8</v>
      </c>
      <c r="AI36" s="22">
        <v>2051</v>
      </c>
      <c r="AJ36" s="42">
        <v>8</v>
      </c>
      <c r="AK36" s="22">
        <v>10201</v>
      </c>
      <c r="AL36" s="42">
        <v>8</v>
      </c>
      <c r="AM36" s="22">
        <v>17301</v>
      </c>
      <c r="AN36" s="42">
        <v>8</v>
      </c>
      <c r="AO36" s="22">
        <v>25001</v>
      </c>
      <c r="AP36" s="42">
        <v>8</v>
      </c>
      <c r="AQ36" s="22">
        <v>42301</v>
      </c>
      <c r="AR36" s="42">
        <v>8</v>
      </c>
      <c r="AS36" s="31"/>
      <c r="AT36" s="42"/>
      <c r="AU36" s="31"/>
      <c r="AV36" s="42"/>
      <c r="AW36" s="31"/>
      <c r="AX36" s="42"/>
      <c r="AY36" s="31"/>
      <c r="AZ36" s="42"/>
      <c r="BA36" s="31"/>
      <c r="BB36" s="42"/>
      <c r="BC36" s="31"/>
      <c r="BD36" s="42"/>
      <c r="BE36" s="31"/>
      <c r="BF36" s="42"/>
      <c r="BG36" s="31"/>
      <c r="BH36" s="42"/>
    </row>
    <row r="37" spans="1:60">
      <c r="A37" s="21">
        <v>93</v>
      </c>
      <c r="B37" s="42">
        <v>8</v>
      </c>
      <c r="C37" s="21">
        <v>102</v>
      </c>
      <c r="D37" s="42">
        <v>8</v>
      </c>
      <c r="E37" s="21">
        <v>162</v>
      </c>
      <c r="F37" s="42">
        <v>8</v>
      </c>
      <c r="G37" s="21">
        <v>134</v>
      </c>
      <c r="H37" s="42">
        <v>8</v>
      </c>
      <c r="I37" s="21">
        <v>145</v>
      </c>
      <c r="J37" s="42">
        <v>8</v>
      </c>
      <c r="K37" s="21">
        <v>215</v>
      </c>
      <c r="L37" s="42">
        <v>8</v>
      </c>
      <c r="M37" s="21">
        <v>342</v>
      </c>
      <c r="N37" s="42">
        <v>8</v>
      </c>
      <c r="O37" s="21">
        <v>550</v>
      </c>
      <c r="P37" s="42">
        <v>8</v>
      </c>
      <c r="Q37" s="21">
        <v>725</v>
      </c>
      <c r="R37" s="42">
        <v>8</v>
      </c>
      <c r="S37" s="21">
        <v>780</v>
      </c>
      <c r="T37" s="42">
        <v>8</v>
      </c>
      <c r="U37" s="21">
        <v>950</v>
      </c>
      <c r="V37" s="42">
        <v>8</v>
      </c>
      <c r="W37" s="22">
        <v>2100</v>
      </c>
      <c r="X37" s="42">
        <v>8</v>
      </c>
      <c r="Y37" s="22">
        <v>3260</v>
      </c>
      <c r="Z37" s="42">
        <v>8</v>
      </c>
      <c r="AA37" s="22">
        <v>4370</v>
      </c>
      <c r="AB37" s="42">
        <v>8</v>
      </c>
      <c r="AC37" s="22">
        <v>7150</v>
      </c>
      <c r="AD37" s="42">
        <v>8</v>
      </c>
      <c r="AE37" s="22">
        <v>10000</v>
      </c>
      <c r="AF37" s="42">
        <v>8</v>
      </c>
      <c r="AG37" s="22">
        <v>15000</v>
      </c>
      <c r="AH37" s="42">
        <v>8</v>
      </c>
      <c r="AI37" s="22">
        <v>2100</v>
      </c>
      <c r="AJ37" s="42">
        <v>8</v>
      </c>
      <c r="AK37" s="22">
        <v>10400</v>
      </c>
      <c r="AL37" s="42">
        <v>8</v>
      </c>
      <c r="AM37" s="22">
        <v>18000</v>
      </c>
      <c r="AN37" s="42">
        <v>8</v>
      </c>
      <c r="AO37" s="22">
        <v>25300</v>
      </c>
      <c r="AP37" s="42">
        <v>8</v>
      </c>
      <c r="AQ37" s="22">
        <v>43300</v>
      </c>
      <c r="AR37" s="42">
        <v>8</v>
      </c>
      <c r="AS37" s="31">
        <v>420</v>
      </c>
      <c r="AT37" s="42">
        <v>19</v>
      </c>
      <c r="AU37" s="31">
        <v>880</v>
      </c>
      <c r="AV37" s="42">
        <v>19</v>
      </c>
      <c r="AW37" s="31">
        <v>150</v>
      </c>
      <c r="AX37" s="42">
        <v>19</v>
      </c>
      <c r="AY37" s="31">
        <v>280</v>
      </c>
      <c r="AZ37" s="42">
        <v>19</v>
      </c>
      <c r="BA37" s="31">
        <v>900</v>
      </c>
      <c r="BB37" s="42">
        <v>19</v>
      </c>
      <c r="BC37" s="31">
        <v>2400</v>
      </c>
      <c r="BD37" s="42">
        <v>19</v>
      </c>
      <c r="BE37" s="31">
        <v>2600</v>
      </c>
      <c r="BF37" s="42">
        <v>19</v>
      </c>
      <c r="BG37" s="31">
        <v>2400</v>
      </c>
      <c r="BH37" s="42">
        <v>19</v>
      </c>
    </row>
    <row r="38" spans="1:60">
      <c r="A38" s="21">
        <v>94</v>
      </c>
      <c r="B38" s="42">
        <v>7</v>
      </c>
      <c r="C38" s="21">
        <v>103</v>
      </c>
      <c r="D38" s="42">
        <v>7</v>
      </c>
      <c r="E38" s="21">
        <v>163</v>
      </c>
      <c r="F38" s="42">
        <v>7</v>
      </c>
      <c r="G38" s="21">
        <v>135</v>
      </c>
      <c r="H38" s="42">
        <v>7</v>
      </c>
      <c r="I38" s="21">
        <v>146</v>
      </c>
      <c r="J38" s="42">
        <v>7</v>
      </c>
      <c r="K38" s="21">
        <v>216</v>
      </c>
      <c r="L38" s="42">
        <v>7</v>
      </c>
      <c r="M38" s="21">
        <v>343</v>
      </c>
      <c r="N38" s="42">
        <v>7</v>
      </c>
      <c r="O38" s="21">
        <v>551</v>
      </c>
      <c r="P38" s="42">
        <v>7</v>
      </c>
      <c r="Q38" s="21">
        <v>726</v>
      </c>
      <c r="R38" s="42">
        <v>7</v>
      </c>
      <c r="S38" s="21">
        <v>781</v>
      </c>
      <c r="T38" s="42">
        <v>7</v>
      </c>
      <c r="U38" s="21">
        <v>951</v>
      </c>
      <c r="V38" s="42">
        <v>7</v>
      </c>
      <c r="W38" s="22">
        <v>2101</v>
      </c>
      <c r="X38" s="42">
        <v>7</v>
      </c>
      <c r="Y38" s="22">
        <v>3261</v>
      </c>
      <c r="Z38" s="42">
        <v>7</v>
      </c>
      <c r="AA38" s="22">
        <v>4371</v>
      </c>
      <c r="AB38" s="42">
        <v>7</v>
      </c>
      <c r="AC38" s="22">
        <v>7151</v>
      </c>
      <c r="AD38" s="42">
        <v>7</v>
      </c>
      <c r="AE38" s="22">
        <v>10001</v>
      </c>
      <c r="AF38" s="42">
        <v>7</v>
      </c>
      <c r="AG38" s="22">
        <v>15001</v>
      </c>
      <c r="AH38" s="42">
        <v>7</v>
      </c>
      <c r="AI38" s="22">
        <v>2101</v>
      </c>
      <c r="AJ38" s="42">
        <v>7</v>
      </c>
      <c r="AK38" s="22">
        <v>10401</v>
      </c>
      <c r="AL38" s="42">
        <v>7</v>
      </c>
      <c r="AM38" s="22">
        <v>18001</v>
      </c>
      <c r="AN38" s="42">
        <v>7</v>
      </c>
      <c r="AO38" s="22">
        <v>25301</v>
      </c>
      <c r="AP38" s="42">
        <v>7</v>
      </c>
      <c r="AQ38" s="22">
        <v>43301</v>
      </c>
      <c r="AR38" s="42">
        <v>7</v>
      </c>
      <c r="AS38" s="31"/>
      <c r="AT38" s="42"/>
      <c r="AU38" s="31"/>
      <c r="AV38" s="42"/>
      <c r="AW38" s="31"/>
      <c r="AX38" s="42"/>
      <c r="AY38" s="31"/>
      <c r="AZ38" s="42"/>
      <c r="BA38" s="31"/>
      <c r="BB38" s="42"/>
      <c r="BC38" s="31"/>
      <c r="BD38" s="42"/>
      <c r="BE38" s="31"/>
      <c r="BF38" s="42"/>
      <c r="BG38" s="31"/>
      <c r="BH38" s="42"/>
    </row>
    <row r="39" spans="1:60">
      <c r="A39" s="21">
        <v>97</v>
      </c>
      <c r="B39" s="42">
        <v>7</v>
      </c>
      <c r="C39" s="21">
        <v>106</v>
      </c>
      <c r="D39" s="42">
        <v>7</v>
      </c>
      <c r="E39" s="21">
        <v>166</v>
      </c>
      <c r="F39" s="42">
        <v>7</v>
      </c>
      <c r="G39" s="21">
        <v>138</v>
      </c>
      <c r="H39" s="42">
        <v>7</v>
      </c>
      <c r="I39" s="21">
        <v>149</v>
      </c>
      <c r="J39" s="42">
        <v>7</v>
      </c>
      <c r="K39" s="21">
        <v>220</v>
      </c>
      <c r="L39" s="42">
        <v>7</v>
      </c>
      <c r="M39" s="21">
        <v>352</v>
      </c>
      <c r="N39" s="42">
        <v>7</v>
      </c>
      <c r="O39" s="21">
        <v>560</v>
      </c>
      <c r="P39" s="42">
        <v>7</v>
      </c>
      <c r="Q39" s="21">
        <v>745</v>
      </c>
      <c r="R39" s="42">
        <v>7</v>
      </c>
      <c r="S39" s="21">
        <v>800</v>
      </c>
      <c r="T39" s="42">
        <v>7</v>
      </c>
      <c r="U39" s="21">
        <v>980</v>
      </c>
      <c r="V39" s="42">
        <v>7</v>
      </c>
      <c r="W39" s="22">
        <v>2150</v>
      </c>
      <c r="X39" s="42">
        <v>7</v>
      </c>
      <c r="Y39" s="22">
        <v>3360</v>
      </c>
      <c r="Z39" s="42">
        <v>7</v>
      </c>
      <c r="AA39" s="22">
        <v>4470</v>
      </c>
      <c r="AB39" s="42">
        <v>7</v>
      </c>
      <c r="AC39" s="22">
        <v>7300</v>
      </c>
      <c r="AD39" s="42">
        <v>7</v>
      </c>
      <c r="AE39" s="22">
        <v>10200</v>
      </c>
      <c r="AF39" s="42">
        <v>7</v>
      </c>
      <c r="AG39" s="22">
        <v>15300</v>
      </c>
      <c r="AH39" s="42">
        <v>7</v>
      </c>
      <c r="AI39" s="22">
        <v>2150</v>
      </c>
      <c r="AJ39" s="42">
        <v>7</v>
      </c>
      <c r="AK39" s="22">
        <v>11000</v>
      </c>
      <c r="AL39" s="42">
        <v>7</v>
      </c>
      <c r="AM39" s="22">
        <v>18300</v>
      </c>
      <c r="AN39" s="42">
        <v>7</v>
      </c>
      <c r="AO39" s="22">
        <v>26000</v>
      </c>
      <c r="AP39" s="42">
        <v>7</v>
      </c>
      <c r="AQ39" s="22">
        <v>44300</v>
      </c>
      <c r="AR39" s="42">
        <v>7</v>
      </c>
      <c r="AS39" s="31">
        <v>450</v>
      </c>
      <c r="AT39" s="42">
        <v>20</v>
      </c>
      <c r="AU39" s="31">
        <v>940</v>
      </c>
      <c r="AV39" s="42">
        <v>20</v>
      </c>
      <c r="AW39" s="31">
        <v>154</v>
      </c>
      <c r="AX39" s="42">
        <v>20</v>
      </c>
      <c r="AY39" s="31">
        <v>300</v>
      </c>
      <c r="AZ39" s="42">
        <v>20</v>
      </c>
      <c r="BA39" s="31">
        <v>1000</v>
      </c>
      <c r="BB39" s="42">
        <v>20</v>
      </c>
      <c r="BC39" s="31">
        <v>2600</v>
      </c>
      <c r="BD39" s="42">
        <v>20</v>
      </c>
      <c r="BE39" s="31">
        <v>2800</v>
      </c>
      <c r="BF39" s="42">
        <v>20</v>
      </c>
      <c r="BG39" s="31">
        <v>2600</v>
      </c>
      <c r="BH39" s="42">
        <v>20</v>
      </c>
    </row>
    <row r="40" spans="1:60">
      <c r="A40" s="21">
        <v>98</v>
      </c>
      <c r="B40" s="42">
        <v>6</v>
      </c>
      <c r="C40" s="21">
        <v>107</v>
      </c>
      <c r="D40" s="42">
        <v>6</v>
      </c>
      <c r="E40" s="21">
        <v>167</v>
      </c>
      <c r="F40" s="42">
        <v>6</v>
      </c>
      <c r="G40" s="21">
        <v>139</v>
      </c>
      <c r="H40" s="42">
        <v>6</v>
      </c>
      <c r="I40" s="21">
        <v>150</v>
      </c>
      <c r="J40" s="42">
        <v>6</v>
      </c>
      <c r="K40" s="21">
        <v>221</v>
      </c>
      <c r="L40" s="42">
        <v>6</v>
      </c>
      <c r="M40" s="21">
        <v>353</v>
      </c>
      <c r="N40" s="42">
        <v>6</v>
      </c>
      <c r="O40" s="21">
        <v>561</v>
      </c>
      <c r="P40" s="42">
        <v>6</v>
      </c>
      <c r="Q40" s="21">
        <v>746</v>
      </c>
      <c r="R40" s="42">
        <v>6</v>
      </c>
      <c r="S40" s="21">
        <v>801</v>
      </c>
      <c r="T40" s="42">
        <v>6</v>
      </c>
      <c r="U40" s="21">
        <v>981</v>
      </c>
      <c r="V40" s="42">
        <v>6</v>
      </c>
      <c r="W40" s="22">
        <v>2151</v>
      </c>
      <c r="X40" s="42">
        <v>6</v>
      </c>
      <c r="Y40" s="22">
        <v>3361</v>
      </c>
      <c r="Z40" s="42">
        <v>6</v>
      </c>
      <c r="AA40" s="22">
        <v>4471</v>
      </c>
      <c r="AB40" s="42">
        <v>6</v>
      </c>
      <c r="AC40" s="22">
        <v>7301</v>
      </c>
      <c r="AD40" s="42">
        <v>6</v>
      </c>
      <c r="AE40" s="22">
        <v>10201</v>
      </c>
      <c r="AF40" s="42">
        <v>6</v>
      </c>
      <c r="AG40" s="22">
        <v>15301</v>
      </c>
      <c r="AH40" s="42">
        <v>6</v>
      </c>
      <c r="AI40" s="22">
        <v>2151</v>
      </c>
      <c r="AJ40" s="42">
        <v>6</v>
      </c>
      <c r="AK40" s="22">
        <v>11001</v>
      </c>
      <c r="AL40" s="42">
        <v>6</v>
      </c>
      <c r="AM40" s="22">
        <v>18301</v>
      </c>
      <c r="AN40" s="42">
        <v>6</v>
      </c>
      <c r="AO40" s="22">
        <v>26001</v>
      </c>
      <c r="AP40" s="42">
        <v>6</v>
      </c>
      <c r="AQ40" s="22">
        <v>44301</v>
      </c>
      <c r="AR40" s="42">
        <v>6</v>
      </c>
      <c r="AS40" s="31"/>
      <c r="AT40" s="42"/>
      <c r="AU40" s="31"/>
      <c r="AV40" s="42"/>
      <c r="AW40" s="31"/>
      <c r="AX40" s="42"/>
      <c r="AY40" s="31"/>
      <c r="AZ40" s="42"/>
      <c r="BA40" s="31"/>
      <c r="BB40" s="42"/>
      <c r="BC40" s="31"/>
      <c r="BD40" s="42"/>
      <c r="BE40" s="31"/>
      <c r="BF40" s="42"/>
      <c r="BG40" s="31"/>
      <c r="BH40" s="42"/>
    </row>
    <row r="41" spans="1:60">
      <c r="A41" s="21">
        <v>101</v>
      </c>
      <c r="B41" s="42">
        <v>6</v>
      </c>
      <c r="C41" s="21">
        <v>110</v>
      </c>
      <c r="D41" s="42">
        <v>6</v>
      </c>
      <c r="E41" s="21">
        <v>170</v>
      </c>
      <c r="F41" s="42">
        <v>6</v>
      </c>
      <c r="G41" s="21">
        <v>142</v>
      </c>
      <c r="H41" s="42">
        <v>6</v>
      </c>
      <c r="I41" s="21">
        <v>153</v>
      </c>
      <c r="J41" s="42">
        <v>6</v>
      </c>
      <c r="K41" s="21">
        <v>225</v>
      </c>
      <c r="L41" s="42">
        <v>6</v>
      </c>
      <c r="M41" s="21">
        <v>362</v>
      </c>
      <c r="N41" s="42">
        <v>6</v>
      </c>
      <c r="O41" s="21">
        <v>570</v>
      </c>
      <c r="P41" s="42">
        <v>6</v>
      </c>
      <c r="Q41" s="21">
        <v>765</v>
      </c>
      <c r="R41" s="42">
        <v>6</v>
      </c>
      <c r="S41" s="21">
        <v>820</v>
      </c>
      <c r="T41" s="42">
        <v>6</v>
      </c>
      <c r="U41" s="21">
        <v>1010</v>
      </c>
      <c r="V41" s="42">
        <v>6</v>
      </c>
      <c r="W41" s="22">
        <v>2200</v>
      </c>
      <c r="X41" s="42">
        <v>6</v>
      </c>
      <c r="Y41" s="22">
        <v>3510</v>
      </c>
      <c r="Z41" s="42">
        <v>6</v>
      </c>
      <c r="AA41" s="22">
        <v>5020</v>
      </c>
      <c r="AB41" s="42">
        <v>6</v>
      </c>
      <c r="AC41" s="22">
        <v>7450</v>
      </c>
      <c r="AD41" s="42">
        <v>6</v>
      </c>
      <c r="AE41" s="22">
        <v>10500</v>
      </c>
      <c r="AF41" s="42">
        <v>6</v>
      </c>
      <c r="AG41" s="22">
        <v>16000</v>
      </c>
      <c r="AH41" s="42">
        <v>6</v>
      </c>
      <c r="AI41" s="22">
        <v>2200</v>
      </c>
      <c r="AJ41" s="42">
        <v>6</v>
      </c>
      <c r="AK41" s="22">
        <v>11200</v>
      </c>
      <c r="AL41" s="42">
        <v>6</v>
      </c>
      <c r="AM41" s="22">
        <v>19000</v>
      </c>
      <c r="AN41" s="42">
        <v>6</v>
      </c>
      <c r="AO41" s="22">
        <v>26300</v>
      </c>
      <c r="AP41" s="42">
        <v>6</v>
      </c>
      <c r="AQ41" s="22">
        <v>45300</v>
      </c>
      <c r="AR41" s="42">
        <v>6</v>
      </c>
      <c r="AS41" s="31">
        <v>480</v>
      </c>
      <c r="AT41" s="42">
        <v>21</v>
      </c>
      <c r="AU41" s="31">
        <v>1020</v>
      </c>
      <c r="AV41" s="42">
        <v>21</v>
      </c>
      <c r="AW41" s="31">
        <v>158</v>
      </c>
      <c r="AX41" s="42">
        <v>21</v>
      </c>
      <c r="AY41" s="31">
        <v>320</v>
      </c>
      <c r="AZ41" s="42">
        <v>21</v>
      </c>
      <c r="BA41" s="31">
        <v>1100</v>
      </c>
      <c r="BB41" s="42">
        <v>21</v>
      </c>
      <c r="BC41" s="31">
        <v>2800</v>
      </c>
      <c r="BD41" s="42">
        <v>21</v>
      </c>
      <c r="BE41" s="31">
        <v>3000</v>
      </c>
      <c r="BF41" s="42">
        <v>21</v>
      </c>
      <c r="BG41" s="31">
        <v>2800</v>
      </c>
      <c r="BH41" s="42">
        <v>21</v>
      </c>
    </row>
    <row r="42" spans="1:60">
      <c r="A42" s="21">
        <v>102</v>
      </c>
      <c r="B42" s="42">
        <v>5</v>
      </c>
      <c r="C42" s="21">
        <v>111</v>
      </c>
      <c r="D42" s="42">
        <v>5</v>
      </c>
      <c r="E42" s="21">
        <v>171</v>
      </c>
      <c r="F42" s="42">
        <v>5</v>
      </c>
      <c r="G42" s="21">
        <v>143</v>
      </c>
      <c r="H42" s="42">
        <v>5</v>
      </c>
      <c r="I42" s="21">
        <v>154</v>
      </c>
      <c r="J42" s="42">
        <v>5</v>
      </c>
      <c r="K42" s="21">
        <v>226</v>
      </c>
      <c r="L42" s="42">
        <v>5</v>
      </c>
      <c r="M42" s="21">
        <v>363</v>
      </c>
      <c r="N42" s="42">
        <v>5</v>
      </c>
      <c r="O42" s="21">
        <v>571</v>
      </c>
      <c r="P42" s="42">
        <v>5</v>
      </c>
      <c r="Q42" s="21">
        <v>766</v>
      </c>
      <c r="R42" s="42">
        <v>5</v>
      </c>
      <c r="S42" s="21">
        <v>821</v>
      </c>
      <c r="T42" s="42">
        <v>5</v>
      </c>
      <c r="U42" s="21">
        <v>1011</v>
      </c>
      <c r="V42" s="42">
        <v>5</v>
      </c>
      <c r="W42" s="22">
        <v>2201</v>
      </c>
      <c r="X42" s="42">
        <v>5</v>
      </c>
      <c r="Y42" s="22">
        <v>3511</v>
      </c>
      <c r="Z42" s="42">
        <v>5</v>
      </c>
      <c r="AA42" s="22">
        <v>5021</v>
      </c>
      <c r="AB42" s="42">
        <v>5</v>
      </c>
      <c r="AC42" s="22">
        <v>7451</v>
      </c>
      <c r="AD42" s="42">
        <v>5</v>
      </c>
      <c r="AE42" s="22">
        <v>10501</v>
      </c>
      <c r="AF42" s="42">
        <v>5</v>
      </c>
      <c r="AG42" s="22">
        <v>16001</v>
      </c>
      <c r="AH42" s="42">
        <v>5</v>
      </c>
      <c r="AI42" s="22">
        <v>2201</v>
      </c>
      <c r="AJ42" s="42">
        <v>5</v>
      </c>
      <c r="AK42" s="22">
        <v>11201</v>
      </c>
      <c r="AL42" s="42">
        <v>5</v>
      </c>
      <c r="AM42" s="22">
        <v>19001</v>
      </c>
      <c r="AN42" s="42">
        <v>5</v>
      </c>
      <c r="AO42" s="22">
        <v>26301</v>
      </c>
      <c r="AP42" s="42">
        <v>5</v>
      </c>
      <c r="AQ42" s="22">
        <v>45301</v>
      </c>
      <c r="AR42" s="42">
        <v>5</v>
      </c>
      <c r="AS42" s="31"/>
      <c r="AT42" s="42"/>
      <c r="AU42" s="31"/>
      <c r="AV42" s="42"/>
      <c r="AW42" s="31"/>
      <c r="AX42" s="42"/>
      <c r="AY42" s="31"/>
      <c r="AZ42" s="42"/>
      <c r="BA42" s="31"/>
      <c r="BB42" s="42"/>
      <c r="BC42" s="31"/>
      <c r="BD42" s="42"/>
      <c r="BE42" s="31"/>
      <c r="BF42" s="42"/>
      <c r="BG42" s="31"/>
      <c r="BH42" s="42"/>
    </row>
    <row r="43" spans="1:60">
      <c r="A43" s="21">
        <v>105</v>
      </c>
      <c r="B43" s="42">
        <v>5</v>
      </c>
      <c r="C43" s="21">
        <v>114</v>
      </c>
      <c r="D43" s="42">
        <v>5</v>
      </c>
      <c r="E43" s="21">
        <v>175</v>
      </c>
      <c r="F43" s="42">
        <v>5</v>
      </c>
      <c r="G43" s="21">
        <v>146</v>
      </c>
      <c r="H43" s="42">
        <v>5</v>
      </c>
      <c r="I43" s="21">
        <v>157</v>
      </c>
      <c r="J43" s="42">
        <v>5</v>
      </c>
      <c r="K43" s="21">
        <v>230</v>
      </c>
      <c r="L43" s="42">
        <v>5</v>
      </c>
      <c r="M43" s="21">
        <v>372</v>
      </c>
      <c r="N43" s="42">
        <v>5</v>
      </c>
      <c r="O43" s="21">
        <v>580</v>
      </c>
      <c r="P43" s="42">
        <v>5</v>
      </c>
      <c r="Q43" s="21">
        <v>795</v>
      </c>
      <c r="R43" s="42">
        <v>5</v>
      </c>
      <c r="S43" s="21">
        <v>840</v>
      </c>
      <c r="T43" s="42">
        <v>5</v>
      </c>
      <c r="U43" s="21">
        <v>1040</v>
      </c>
      <c r="V43" s="42">
        <v>5</v>
      </c>
      <c r="W43" s="22">
        <v>2250</v>
      </c>
      <c r="X43" s="42">
        <v>5</v>
      </c>
      <c r="Y43" s="22">
        <v>4060</v>
      </c>
      <c r="Z43" s="42">
        <v>5</v>
      </c>
      <c r="AA43" s="22">
        <v>5170</v>
      </c>
      <c r="AB43" s="42">
        <v>5</v>
      </c>
      <c r="AC43" s="22">
        <v>8000</v>
      </c>
      <c r="AD43" s="42">
        <v>5</v>
      </c>
      <c r="AE43" s="22">
        <v>11200</v>
      </c>
      <c r="AF43" s="42">
        <v>5</v>
      </c>
      <c r="AG43" s="22">
        <v>16300</v>
      </c>
      <c r="AH43" s="42">
        <v>5</v>
      </c>
      <c r="AI43" s="22">
        <v>2250</v>
      </c>
      <c r="AJ43" s="42">
        <v>5</v>
      </c>
      <c r="AK43" s="22">
        <v>11400</v>
      </c>
      <c r="AL43" s="42">
        <v>5</v>
      </c>
      <c r="AM43" s="22">
        <v>19300</v>
      </c>
      <c r="AN43" s="42">
        <v>5</v>
      </c>
      <c r="AO43" s="22">
        <v>27000</v>
      </c>
      <c r="AP43" s="42">
        <v>5</v>
      </c>
      <c r="AQ43" s="22">
        <v>46300</v>
      </c>
      <c r="AR43" s="42">
        <v>5</v>
      </c>
      <c r="AS43" s="31">
        <v>520</v>
      </c>
      <c r="AT43" s="42">
        <v>22</v>
      </c>
      <c r="AU43" s="31">
        <v>1100</v>
      </c>
      <c r="AV43" s="42">
        <v>22</v>
      </c>
      <c r="AW43" s="31">
        <v>162</v>
      </c>
      <c r="AX43" s="42">
        <v>22</v>
      </c>
      <c r="AY43" s="31">
        <v>340</v>
      </c>
      <c r="AZ43" s="42">
        <v>22</v>
      </c>
      <c r="BA43" s="31">
        <v>1200</v>
      </c>
      <c r="BB43" s="42">
        <v>22</v>
      </c>
      <c r="BC43" s="31">
        <v>3000</v>
      </c>
      <c r="BD43" s="42">
        <v>22</v>
      </c>
      <c r="BE43" s="31">
        <v>3200</v>
      </c>
      <c r="BF43" s="42">
        <v>22</v>
      </c>
      <c r="BG43" s="31">
        <v>3000</v>
      </c>
      <c r="BH43" s="42">
        <v>22</v>
      </c>
    </row>
    <row r="44" spans="1:60">
      <c r="A44" s="21">
        <v>106</v>
      </c>
      <c r="B44" s="42">
        <v>4</v>
      </c>
      <c r="C44" s="21">
        <v>115</v>
      </c>
      <c r="D44" s="42">
        <v>4</v>
      </c>
      <c r="E44" s="21">
        <v>176</v>
      </c>
      <c r="F44" s="42">
        <v>4</v>
      </c>
      <c r="G44" s="21">
        <v>147</v>
      </c>
      <c r="H44" s="42">
        <v>4</v>
      </c>
      <c r="I44" s="21">
        <v>158</v>
      </c>
      <c r="J44" s="42">
        <v>4</v>
      </c>
      <c r="K44" s="21">
        <v>231</v>
      </c>
      <c r="L44" s="42">
        <v>4</v>
      </c>
      <c r="M44" s="21">
        <v>373</v>
      </c>
      <c r="N44" s="42">
        <v>4</v>
      </c>
      <c r="O44" s="21">
        <v>501</v>
      </c>
      <c r="P44" s="42">
        <v>4</v>
      </c>
      <c r="Q44" s="21">
        <v>796</v>
      </c>
      <c r="R44" s="42">
        <v>4</v>
      </c>
      <c r="S44" s="21">
        <v>841</v>
      </c>
      <c r="T44" s="42">
        <v>4</v>
      </c>
      <c r="U44" s="21">
        <v>1041</v>
      </c>
      <c r="V44" s="42">
        <v>4</v>
      </c>
      <c r="W44" s="22">
        <v>2251</v>
      </c>
      <c r="X44" s="42">
        <v>4</v>
      </c>
      <c r="Y44" s="22">
        <v>4061</v>
      </c>
      <c r="Z44" s="42">
        <v>4</v>
      </c>
      <c r="AA44" s="22">
        <v>5171</v>
      </c>
      <c r="AB44" s="42">
        <v>4</v>
      </c>
      <c r="AC44" s="22">
        <v>8001</v>
      </c>
      <c r="AD44" s="42">
        <v>4</v>
      </c>
      <c r="AE44" s="22">
        <v>11201</v>
      </c>
      <c r="AF44" s="42">
        <v>4</v>
      </c>
      <c r="AG44" s="22">
        <v>16301</v>
      </c>
      <c r="AH44" s="42">
        <v>4</v>
      </c>
      <c r="AI44" s="22">
        <v>2251</v>
      </c>
      <c r="AJ44" s="42">
        <v>4</v>
      </c>
      <c r="AK44" s="22">
        <v>11401</v>
      </c>
      <c r="AL44" s="42">
        <v>4</v>
      </c>
      <c r="AM44" s="22">
        <v>19301</v>
      </c>
      <c r="AN44" s="42">
        <v>4</v>
      </c>
      <c r="AO44" s="22">
        <v>27001</v>
      </c>
      <c r="AP44" s="42">
        <v>4</v>
      </c>
      <c r="AQ44" s="22">
        <v>46301</v>
      </c>
      <c r="AR44" s="42">
        <v>4</v>
      </c>
      <c r="AS44" s="31"/>
      <c r="AT44" s="42"/>
      <c r="AU44" s="31"/>
      <c r="AV44" s="42"/>
      <c r="AW44" s="31"/>
      <c r="AX44" s="42"/>
      <c r="AY44" s="31"/>
      <c r="AZ44" s="42"/>
      <c r="BA44" s="31"/>
      <c r="BB44" s="42"/>
      <c r="BC44" s="31"/>
      <c r="BD44" s="42"/>
      <c r="BE44" s="31"/>
      <c r="BF44" s="42"/>
      <c r="BG44" s="31"/>
      <c r="BH44" s="42"/>
    </row>
    <row r="45" spans="1:60">
      <c r="A45" s="21">
        <v>109</v>
      </c>
      <c r="B45" s="42">
        <v>4</v>
      </c>
      <c r="C45" s="21">
        <v>118</v>
      </c>
      <c r="D45" s="42">
        <v>4</v>
      </c>
      <c r="E45" s="21">
        <v>180</v>
      </c>
      <c r="F45" s="42">
        <v>4</v>
      </c>
      <c r="G45" s="21">
        <v>150</v>
      </c>
      <c r="H45" s="42">
        <v>4</v>
      </c>
      <c r="I45" s="21">
        <v>161</v>
      </c>
      <c r="J45" s="42">
        <v>4</v>
      </c>
      <c r="K45" s="21">
        <v>235</v>
      </c>
      <c r="L45" s="42">
        <v>4</v>
      </c>
      <c r="M45" s="21">
        <v>382</v>
      </c>
      <c r="N45" s="42">
        <v>4</v>
      </c>
      <c r="O45" s="21">
        <v>590</v>
      </c>
      <c r="P45" s="42">
        <v>4</v>
      </c>
      <c r="Q45" s="21">
        <v>825</v>
      </c>
      <c r="R45" s="42">
        <v>4</v>
      </c>
      <c r="S45" s="21">
        <v>860</v>
      </c>
      <c r="T45" s="42">
        <v>4</v>
      </c>
      <c r="U45" s="21">
        <v>1070</v>
      </c>
      <c r="V45" s="42">
        <v>4</v>
      </c>
      <c r="W45" s="22">
        <v>2300</v>
      </c>
      <c r="X45" s="42">
        <v>4</v>
      </c>
      <c r="Y45" s="22">
        <v>4210</v>
      </c>
      <c r="Z45" s="42">
        <v>4</v>
      </c>
      <c r="AA45" s="22">
        <v>5320</v>
      </c>
      <c r="AB45" s="42">
        <v>4</v>
      </c>
      <c r="AC45" s="22">
        <v>8150</v>
      </c>
      <c r="AD45" s="42">
        <v>4</v>
      </c>
      <c r="AE45" s="22">
        <v>11500</v>
      </c>
      <c r="AF45" s="42">
        <v>4</v>
      </c>
      <c r="AG45" s="22">
        <v>17000</v>
      </c>
      <c r="AH45" s="42">
        <v>4</v>
      </c>
      <c r="AI45" s="22">
        <v>2300</v>
      </c>
      <c r="AJ45" s="42">
        <v>4</v>
      </c>
      <c r="AK45" s="22">
        <v>12000</v>
      </c>
      <c r="AL45" s="42">
        <v>4</v>
      </c>
      <c r="AM45" s="22">
        <v>20000</v>
      </c>
      <c r="AN45" s="42">
        <v>4</v>
      </c>
      <c r="AO45" s="22">
        <v>27300</v>
      </c>
      <c r="AP45" s="42">
        <v>4</v>
      </c>
      <c r="AQ45" s="22">
        <v>47300</v>
      </c>
      <c r="AR45" s="42">
        <v>4</v>
      </c>
      <c r="AS45" s="31">
        <v>570</v>
      </c>
      <c r="AT45" s="42">
        <v>23</v>
      </c>
      <c r="AU45" s="31">
        <v>1200</v>
      </c>
      <c r="AV45" s="42">
        <v>23</v>
      </c>
      <c r="AW45" s="31">
        <v>174</v>
      </c>
      <c r="AX45" s="42">
        <v>23</v>
      </c>
      <c r="AY45" s="31">
        <v>360</v>
      </c>
      <c r="AZ45" s="42">
        <v>23</v>
      </c>
      <c r="BA45" s="31">
        <v>1400</v>
      </c>
      <c r="BB45" s="42">
        <v>23</v>
      </c>
      <c r="BC45" s="31">
        <v>3500</v>
      </c>
      <c r="BD45" s="42">
        <v>23</v>
      </c>
      <c r="BE45" s="31">
        <v>3500</v>
      </c>
      <c r="BF45" s="42">
        <v>23</v>
      </c>
      <c r="BG45" s="31">
        <v>3500</v>
      </c>
      <c r="BH45" s="42">
        <v>23</v>
      </c>
    </row>
    <row r="46" spans="1:60">
      <c r="A46" s="21">
        <v>110</v>
      </c>
      <c r="B46" s="42">
        <v>3</v>
      </c>
      <c r="C46" s="21">
        <v>119</v>
      </c>
      <c r="D46" s="42">
        <v>3</v>
      </c>
      <c r="E46" s="21">
        <v>181</v>
      </c>
      <c r="F46" s="42">
        <v>3</v>
      </c>
      <c r="G46" s="21">
        <v>151</v>
      </c>
      <c r="H46" s="42">
        <v>3</v>
      </c>
      <c r="I46" s="21">
        <v>162</v>
      </c>
      <c r="J46" s="42">
        <v>3</v>
      </c>
      <c r="K46" s="21">
        <v>236</v>
      </c>
      <c r="L46" s="42">
        <v>3</v>
      </c>
      <c r="M46" s="21">
        <v>383</v>
      </c>
      <c r="N46" s="42">
        <v>3</v>
      </c>
      <c r="O46" s="21">
        <v>591</v>
      </c>
      <c r="P46" s="42">
        <v>3</v>
      </c>
      <c r="Q46" s="21">
        <v>826</v>
      </c>
      <c r="R46" s="42">
        <v>3</v>
      </c>
      <c r="S46" s="21">
        <v>861</v>
      </c>
      <c r="T46" s="42">
        <v>3</v>
      </c>
      <c r="U46" s="21">
        <v>1071</v>
      </c>
      <c r="V46" s="42">
        <v>3</v>
      </c>
      <c r="W46" s="22">
        <v>2301</v>
      </c>
      <c r="X46" s="42">
        <v>3</v>
      </c>
      <c r="Y46" s="22">
        <v>4211</v>
      </c>
      <c r="Z46" s="42">
        <v>3</v>
      </c>
      <c r="AA46" s="22">
        <v>5321</v>
      </c>
      <c r="AB46" s="42">
        <v>3</v>
      </c>
      <c r="AC46" s="22">
        <v>8151</v>
      </c>
      <c r="AD46" s="42">
        <v>3</v>
      </c>
      <c r="AE46" s="22">
        <v>11501</v>
      </c>
      <c r="AF46" s="42">
        <v>3</v>
      </c>
      <c r="AG46" s="22">
        <v>17001</v>
      </c>
      <c r="AH46" s="42">
        <v>3</v>
      </c>
      <c r="AI46" s="22">
        <v>2301</v>
      </c>
      <c r="AJ46" s="42">
        <v>3</v>
      </c>
      <c r="AK46" s="22">
        <v>12001</v>
      </c>
      <c r="AL46" s="42">
        <v>3</v>
      </c>
      <c r="AM46" s="22">
        <v>20001</v>
      </c>
      <c r="AN46" s="42">
        <v>3</v>
      </c>
      <c r="AO46" s="22">
        <v>27301</v>
      </c>
      <c r="AP46" s="42">
        <v>3</v>
      </c>
      <c r="AQ46" s="22">
        <v>47301</v>
      </c>
      <c r="AR46" s="42">
        <v>3</v>
      </c>
      <c r="AS46" s="31"/>
      <c r="AT46" s="42"/>
      <c r="AU46" s="31"/>
      <c r="AV46" s="42"/>
      <c r="AW46" s="31"/>
      <c r="AX46" s="42"/>
      <c r="AY46" s="31"/>
      <c r="AZ46" s="42"/>
      <c r="BA46" s="31"/>
      <c r="BB46" s="42"/>
      <c r="BC46" s="31"/>
      <c r="BD46" s="42"/>
      <c r="BE46" s="31"/>
      <c r="BF46" s="42"/>
      <c r="BG46" s="31"/>
      <c r="BH46" s="42"/>
    </row>
    <row r="47" spans="1:60">
      <c r="A47" s="21">
        <v>113</v>
      </c>
      <c r="B47" s="42">
        <v>3</v>
      </c>
      <c r="C47" s="21">
        <v>122</v>
      </c>
      <c r="D47" s="42">
        <v>3</v>
      </c>
      <c r="E47" s="21">
        <v>185</v>
      </c>
      <c r="F47" s="42">
        <v>3</v>
      </c>
      <c r="G47" s="21">
        <v>154</v>
      </c>
      <c r="H47" s="42">
        <v>3</v>
      </c>
      <c r="I47" s="21">
        <v>165</v>
      </c>
      <c r="J47" s="42">
        <v>3</v>
      </c>
      <c r="K47" s="21">
        <v>240</v>
      </c>
      <c r="L47" s="42">
        <v>3</v>
      </c>
      <c r="M47" s="21">
        <v>392</v>
      </c>
      <c r="N47" s="42">
        <v>3</v>
      </c>
      <c r="O47" s="21">
        <v>600</v>
      </c>
      <c r="P47" s="42">
        <v>3</v>
      </c>
      <c r="Q47" s="21">
        <v>855</v>
      </c>
      <c r="R47" s="42">
        <v>3</v>
      </c>
      <c r="S47" s="21">
        <v>880</v>
      </c>
      <c r="T47" s="42">
        <v>3</v>
      </c>
      <c r="U47" s="21">
        <v>1100</v>
      </c>
      <c r="V47" s="42">
        <v>3</v>
      </c>
      <c r="W47" s="22">
        <v>2350</v>
      </c>
      <c r="X47" s="42">
        <v>3</v>
      </c>
      <c r="Y47" s="22">
        <v>4360</v>
      </c>
      <c r="Z47" s="42">
        <v>3</v>
      </c>
      <c r="AA47" s="22">
        <v>5470</v>
      </c>
      <c r="AB47" s="42">
        <v>3</v>
      </c>
      <c r="AC47" s="22">
        <v>8300</v>
      </c>
      <c r="AD47" s="42">
        <v>3</v>
      </c>
      <c r="AE47" s="22">
        <v>12200</v>
      </c>
      <c r="AF47" s="42">
        <v>3</v>
      </c>
      <c r="AG47" s="22">
        <v>17300</v>
      </c>
      <c r="AH47" s="42">
        <v>3</v>
      </c>
      <c r="AI47" s="22">
        <v>2350</v>
      </c>
      <c r="AJ47" s="42">
        <v>3</v>
      </c>
      <c r="AK47" s="22">
        <v>12200</v>
      </c>
      <c r="AL47" s="42">
        <v>3</v>
      </c>
      <c r="AM47" s="22">
        <v>20300</v>
      </c>
      <c r="AN47" s="42">
        <v>3</v>
      </c>
      <c r="AO47" s="22">
        <v>28000</v>
      </c>
      <c r="AP47" s="42">
        <v>3</v>
      </c>
      <c r="AQ47" s="22">
        <v>48300</v>
      </c>
      <c r="AR47" s="42">
        <v>3</v>
      </c>
      <c r="AS47" s="31">
        <v>620</v>
      </c>
      <c r="AT47" s="42">
        <v>24</v>
      </c>
      <c r="AU47" s="31">
        <v>1300</v>
      </c>
      <c r="AV47" s="42">
        <v>24</v>
      </c>
      <c r="AW47" s="31">
        <v>182</v>
      </c>
      <c r="AX47" s="42">
        <v>24</v>
      </c>
      <c r="AY47" s="31">
        <v>390</v>
      </c>
      <c r="AZ47" s="42">
        <v>24</v>
      </c>
      <c r="BA47" s="31">
        <v>1600</v>
      </c>
      <c r="BB47" s="42">
        <v>24</v>
      </c>
      <c r="BC47" s="31">
        <v>4000</v>
      </c>
      <c r="BD47" s="42">
        <v>24</v>
      </c>
      <c r="BE47" s="31">
        <v>4500</v>
      </c>
      <c r="BF47" s="42">
        <v>24</v>
      </c>
      <c r="BG47" s="31">
        <v>4000</v>
      </c>
      <c r="BH47" s="42">
        <v>24</v>
      </c>
    </row>
    <row r="48" spans="1:60">
      <c r="A48" s="21">
        <v>112</v>
      </c>
      <c r="B48" s="42">
        <v>2</v>
      </c>
      <c r="C48" s="21">
        <v>123</v>
      </c>
      <c r="D48" s="42">
        <v>2</v>
      </c>
      <c r="E48" s="21">
        <v>186</v>
      </c>
      <c r="F48" s="42">
        <v>2</v>
      </c>
      <c r="G48" s="21">
        <v>155</v>
      </c>
      <c r="H48" s="42">
        <v>2</v>
      </c>
      <c r="I48" s="21">
        <v>166</v>
      </c>
      <c r="J48" s="42">
        <v>2</v>
      </c>
      <c r="K48" s="21">
        <v>241</v>
      </c>
      <c r="L48" s="42">
        <v>2</v>
      </c>
      <c r="M48" s="21">
        <v>393</v>
      </c>
      <c r="N48" s="42">
        <v>2</v>
      </c>
      <c r="O48" s="21">
        <v>601</v>
      </c>
      <c r="P48" s="42">
        <v>2</v>
      </c>
      <c r="Q48" s="21">
        <v>856</v>
      </c>
      <c r="R48" s="42">
        <v>2</v>
      </c>
      <c r="S48" s="21">
        <v>881</v>
      </c>
      <c r="T48" s="42">
        <v>2</v>
      </c>
      <c r="U48" s="21">
        <v>1101</v>
      </c>
      <c r="V48" s="42">
        <v>2</v>
      </c>
      <c r="W48" s="22">
        <v>2351</v>
      </c>
      <c r="X48" s="42">
        <v>2</v>
      </c>
      <c r="Y48" s="22">
        <v>4361</v>
      </c>
      <c r="Z48" s="42">
        <v>2</v>
      </c>
      <c r="AA48" s="22">
        <v>5471</v>
      </c>
      <c r="AB48" s="42">
        <v>2</v>
      </c>
      <c r="AC48" s="22">
        <v>8301</v>
      </c>
      <c r="AD48" s="42">
        <v>2</v>
      </c>
      <c r="AE48" s="22">
        <v>12201</v>
      </c>
      <c r="AF48" s="42">
        <v>2</v>
      </c>
      <c r="AG48" s="22">
        <v>17301</v>
      </c>
      <c r="AH48" s="42">
        <v>2</v>
      </c>
      <c r="AI48" s="22">
        <v>2351</v>
      </c>
      <c r="AJ48" s="42">
        <v>2</v>
      </c>
      <c r="AK48" s="22">
        <v>12201</v>
      </c>
      <c r="AL48" s="42">
        <v>2</v>
      </c>
      <c r="AM48" s="22">
        <v>20301</v>
      </c>
      <c r="AN48" s="42">
        <v>2</v>
      </c>
      <c r="AO48" s="22">
        <v>28001</v>
      </c>
      <c r="AP48" s="42">
        <v>2</v>
      </c>
      <c r="AQ48" s="22">
        <v>48301</v>
      </c>
      <c r="AR48" s="42">
        <v>2</v>
      </c>
      <c r="AS48" s="31"/>
      <c r="AT48" s="42"/>
      <c r="AU48" s="31"/>
      <c r="AV48" s="42"/>
      <c r="AW48" s="31"/>
      <c r="AX48" s="42"/>
      <c r="AY48" s="31"/>
      <c r="AZ48" s="42"/>
      <c r="BA48" s="31"/>
      <c r="BB48" s="42"/>
      <c r="BC48" s="31"/>
      <c r="BD48" s="42"/>
      <c r="BE48" s="31"/>
      <c r="BF48" s="42"/>
      <c r="BG48" s="31"/>
      <c r="BH48" s="42"/>
    </row>
    <row r="49" spans="1:60">
      <c r="A49" s="21">
        <v>117</v>
      </c>
      <c r="B49" s="42">
        <v>2</v>
      </c>
      <c r="C49" s="21">
        <v>126</v>
      </c>
      <c r="D49" s="42">
        <v>2</v>
      </c>
      <c r="E49" s="21">
        <v>190</v>
      </c>
      <c r="F49" s="42">
        <v>2</v>
      </c>
      <c r="G49" s="21">
        <v>158</v>
      </c>
      <c r="H49" s="42">
        <v>2</v>
      </c>
      <c r="I49" s="21">
        <v>169</v>
      </c>
      <c r="J49" s="42">
        <v>2</v>
      </c>
      <c r="K49" s="21">
        <v>245</v>
      </c>
      <c r="L49" s="42">
        <v>2</v>
      </c>
      <c r="M49" s="21">
        <v>402</v>
      </c>
      <c r="N49" s="42">
        <v>2</v>
      </c>
      <c r="O49" s="21">
        <v>610</v>
      </c>
      <c r="P49" s="42">
        <v>2</v>
      </c>
      <c r="Q49" s="21">
        <v>885</v>
      </c>
      <c r="R49" s="42">
        <v>2</v>
      </c>
      <c r="S49" s="21">
        <v>900</v>
      </c>
      <c r="T49" s="42">
        <v>2</v>
      </c>
      <c r="U49" s="21">
        <v>1130</v>
      </c>
      <c r="V49" s="42">
        <v>2</v>
      </c>
      <c r="W49" s="22">
        <v>2400</v>
      </c>
      <c r="X49" s="42">
        <v>2</v>
      </c>
      <c r="Y49" s="22">
        <v>4510</v>
      </c>
      <c r="Z49" s="42">
        <v>2</v>
      </c>
      <c r="AA49" s="22">
        <v>6020</v>
      </c>
      <c r="AB49" s="42">
        <v>2</v>
      </c>
      <c r="AC49" s="22">
        <v>8450</v>
      </c>
      <c r="AD49" s="42">
        <v>2</v>
      </c>
      <c r="AE49" s="22">
        <v>12500</v>
      </c>
      <c r="AF49" s="42">
        <v>2</v>
      </c>
      <c r="AG49" s="22">
        <v>18000</v>
      </c>
      <c r="AH49" s="42">
        <v>2</v>
      </c>
      <c r="AI49" s="22">
        <v>2400</v>
      </c>
      <c r="AJ49" s="42">
        <v>2</v>
      </c>
      <c r="AK49" s="22">
        <v>12400</v>
      </c>
      <c r="AL49" s="42">
        <v>2</v>
      </c>
      <c r="AM49" s="22">
        <v>21000</v>
      </c>
      <c r="AN49" s="42">
        <v>2</v>
      </c>
      <c r="AO49" s="22">
        <v>28300</v>
      </c>
      <c r="AP49" s="42">
        <v>2</v>
      </c>
      <c r="AQ49" s="22">
        <v>49300</v>
      </c>
      <c r="AR49" s="42">
        <v>2</v>
      </c>
      <c r="AS49" s="31">
        <v>680</v>
      </c>
      <c r="AT49" s="42">
        <v>25</v>
      </c>
      <c r="AU49" s="31">
        <v>1400</v>
      </c>
      <c r="AV49" s="42">
        <v>25</v>
      </c>
      <c r="AW49" s="31">
        <v>200</v>
      </c>
      <c r="AX49" s="42">
        <v>25</v>
      </c>
      <c r="AY49" s="31">
        <v>420</v>
      </c>
      <c r="AZ49" s="42">
        <v>25</v>
      </c>
      <c r="BA49" s="31">
        <v>1800</v>
      </c>
      <c r="BB49" s="42">
        <v>25</v>
      </c>
      <c r="BC49" s="31">
        <v>5000</v>
      </c>
      <c r="BD49" s="42">
        <v>25</v>
      </c>
      <c r="BE49" s="31">
        <v>5500</v>
      </c>
      <c r="BF49" s="42">
        <v>25</v>
      </c>
      <c r="BG49" s="31">
        <v>5000</v>
      </c>
      <c r="BH49" s="42">
        <v>25</v>
      </c>
    </row>
    <row r="50" spans="1:60">
      <c r="A50" s="21">
        <v>118</v>
      </c>
      <c r="B50" s="42">
        <v>1</v>
      </c>
      <c r="C50" s="21">
        <v>127</v>
      </c>
      <c r="D50" s="42">
        <v>1</v>
      </c>
      <c r="E50" s="21">
        <v>191</v>
      </c>
      <c r="F50" s="42">
        <v>1</v>
      </c>
      <c r="G50" s="21">
        <v>159</v>
      </c>
      <c r="H50" s="42">
        <v>1</v>
      </c>
      <c r="I50" s="21">
        <v>170</v>
      </c>
      <c r="J50" s="42">
        <v>1</v>
      </c>
      <c r="K50" s="21">
        <v>246</v>
      </c>
      <c r="L50" s="42">
        <v>1</v>
      </c>
      <c r="M50" s="21">
        <v>403</v>
      </c>
      <c r="N50" s="42">
        <v>1</v>
      </c>
      <c r="O50" s="21">
        <v>611</v>
      </c>
      <c r="P50" s="42">
        <v>1</v>
      </c>
      <c r="Q50" s="21">
        <v>886</v>
      </c>
      <c r="R50" s="42">
        <v>1</v>
      </c>
      <c r="S50" s="21">
        <v>901</v>
      </c>
      <c r="T50" s="42">
        <v>1</v>
      </c>
      <c r="U50" s="21">
        <v>1131</v>
      </c>
      <c r="V50" s="42">
        <v>1</v>
      </c>
      <c r="W50" s="22">
        <v>2401</v>
      </c>
      <c r="X50" s="42">
        <v>1</v>
      </c>
      <c r="Y50" s="22">
        <v>4511</v>
      </c>
      <c r="Z50" s="42">
        <v>1</v>
      </c>
      <c r="AA50" s="22">
        <v>6021</v>
      </c>
      <c r="AB50" s="42">
        <v>1</v>
      </c>
      <c r="AC50" s="22">
        <v>8451</v>
      </c>
      <c r="AD50" s="42">
        <v>1</v>
      </c>
      <c r="AE50" s="22">
        <v>12501</v>
      </c>
      <c r="AF50" s="42">
        <v>1</v>
      </c>
      <c r="AG50" s="22">
        <v>18001</v>
      </c>
      <c r="AH50" s="42">
        <v>1</v>
      </c>
      <c r="AI50" s="22">
        <v>2401</v>
      </c>
      <c r="AJ50" s="42">
        <v>1</v>
      </c>
      <c r="AK50" s="22">
        <v>12401</v>
      </c>
      <c r="AL50" s="42">
        <v>1</v>
      </c>
      <c r="AM50" s="22">
        <v>21001</v>
      </c>
      <c r="AN50" s="42">
        <v>1</v>
      </c>
      <c r="AO50" s="22">
        <v>28301</v>
      </c>
      <c r="AP50" s="42">
        <v>1</v>
      </c>
      <c r="AQ50" s="22">
        <v>49301</v>
      </c>
      <c r="AR50" s="42">
        <v>1</v>
      </c>
      <c r="AS50" s="31"/>
      <c r="AT50" s="42"/>
      <c r="AU50" s="31"/>
      <c r="AV50" s="42"/>
      <c r="AW50" s="31"/>
      <c r="AX50" s="42"/>
      <c r="AY50" s="31"/>
      <c r="AZ50" s="42"/>
      <c r="BA50" s="31"/>
      <c r="BB50" s="42"/>
      <c r="BC50" s="31"/>
      <c r="BD50" s="42"/>
      <c r="BE50" s="31"/>
      <c r="BF50" s="42"/>
      <c r="BG50" s="31"/>
      <c r="BH50" s="42"/>
    </row>
    <row r="51" spans="1:60">
      <c r="A51" s="25" t="s">
        <v>0</v>
      </c>
      <c r="B51" s="43" t="s">
        <v>20</v>
      </c>
      <c r="C51" s="25" t="s">
        <v>9</v>
      </c>
      <c r="D51" s="43" t="s">
        <v>20</v>
      </c>
      <c r="E51" s="25" t="s">
        <v>50</v>
      </c>
      <c r="F51" s="43" t="s">
        <v>20</v>
      </c>
      <c r="G51" s="25" t="s">
        <v>28</v>
      </c>
      <c r="H51" s="43" t="s">
        <v>20</v>
      </c>
      <c r="I51" s="25" t="s">
        <v>44</v>
      </c>
      <c r="J51" s="43" t="s">
        <v>20</v>
      </c>
      <c r="K51" s="25" t="s">
        <v>49</v>
      </c>
      <c r="L51" s="43" t="s">
        <v>20</v>
      </c>
      <c r="M51" s="25" t="s">
        <v>10</v>
      </c>
      <c r="N51" s="43" t="s">
        <v>20</v>
      </c>
      <c r="O51" s="25" t="s">
        <v>21</v>
      </c>
      <c r="P51" s="43" t="s">
        <v>20</v>
      </c>
      <c r="Q51" s="25" t="s">
        <v>52</v>
      </c>
      <c r="R51" s="43" t="s">
        <v>20</v>
      </c>
      <c r="S51" s="25" t="s">
        <v>53</v>
      </c>
      <c r="T51" s="43" t="s">
        <v>20</v>
      </c>
      <c r="U51" s="25" t="s">
        <v>54</v>
      </c>
      <c r="V51" s="43" t="s">
        <v>20</v>
      </c>
      <c r="W51" s="28" t="s">
        <v>22</v>
      </c>
      <c r="X51" s="43" t="s">
        <v>20</v>
      </c>
      <c r="Y51" s="28" t="s">
        <v>11</v>
      </c>
      <c r="Z51" s="43" t="s">
        <v>20</v>
      </c>
      <c r="AA51" s="28" t="s">
        <v>11</v>
      </c>
      <c r="AB51" s="43" t="s">
        <v>20</v>
      </c>
      <c r="AC51" s="28" t="s">
        <v>56</v>
      </c>
      <c r="AD51" s="43" t="s">
        <v>20</v>
      </c>
      <c r="AE51" s="28" t="s">
        <v>31</v>
      </c>
      <c r="AF51" s="43" t="s">
        <v>20</v>
      </c>
      <c r="AG51" s="28" t="s">
        <v>46</v>
      </c>
      <c r="AH51" s="43" t="s">
        <v>20</v>
      </c>
      <c r="AI51" s="28" t="s">
        <v>57</v>
      </c>
      <c r="AJ51" s="43" t="s">
        <v>20</v>
      </c>
      <c r="AK51" s="28" t="s">
        <v>58</v>
      </c>
      <c r="AL51" s="43" t="s">
        <v>20</v>
      </c>
      <c r="AM51" s="28" t="s">
        <v>59</v>
      </c>
      <c r="AN51" s="43" t="s">
        <v>20</v>
      </c>
      <c r="AO51" s="28" t="s">
        <v>47</v>
      </c>
      <c r="AP51" s="43" t="s">
        <v>20</v>
      </c>
      <c r="AQ51" s="28" t="s">
        <v>47</v>
      </c>
      <c r="AR51" s="43" t="s">
        <v>20</v>
      </c>
      <c r="AS51" s="29" t="s">
        <v>33</v>
      </c>
      <c r="AT51" s="43" t="s">
        <v>20</v>
      </c>
      <c r="AU51" s="29" t="s">
        <v>34</v>
      </c>
      <c r="AV51" s="43" t="s">
        <v>20</v>
      </c>
      <c r="AW51" s="29" t="s">
        <v>35</v>
      </c>
      <c r="AX51" s="43" t="s">
        <v>20</v>
      </c>
      <c r="AY51" s="29" t="s">
        <v>36</v>
      </c>
      <c r="AZ51" s="43" t="s">
        <v>20</v>
      </c>
      <c r="BA51" s="29" t="s">
        <v>37</v>
      </c>
      <c r="BB51" s="43" t="s">
        <v>20</v>
      </c>
      <c r="BC51" s="29" t="s">
        <v>38</v>
      </c>
      <c r="BD51" s="43" t="s">
        <v>20</v>
      </c>
      <c r="BE51" s="29" t="s">
        <v>39</v>
      </c>
      <c r="BF51" s="43" t="s">
        <v>20</v>
      </c>
      <c r="BG51" s="29" t="s">
        <v>19</v>
      </c>
      <c r="BH51" s="43" t="s">
        <v>20</v>
      </c>
    </row>
  </sheetData>
  <phoneticPr fontId="0" type="noConversion"/>
  <printOptions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FB6B-913C-41AC-B8DE-F817340883B2}">
  <dimension ref="B1:D48"/>
  <sheetViews>
    <sheetView topLeftCell="A2" workbookViewId="0">
      <selection activeCell="B12" sqref="B12:B19"/>
    </sheetView>
  </sheetViews>
  <sheetFormatPr defaultRowHeight="15.75"/>
  <cols>
    <col min="1" max="1" width="5.5" style="108" customWidth="1"/>
    <col min="2" max="2" width="35.125" style="108" bestFit="1" customWidth="1"/>
    <col min="3" max="3" width="25.125" style="108" bestFit="1" customWidth="1"/>
    <col min="4" max="4" width="7" style="108" bestFit="1" customWidth="1"/>
    <col min="5" max="16384" width="9" style="108"/>
  </cols>
  <sheetData>
    <row r="1" spans="2:4" ht="16.5" thickBot="1"/>
    <row r="2" spans="2:4" ht="39" customHeight="1" thickBot="1">
      <c r="B2" s="230" t="s">
        <v>478</v>
      </c>
      <c r="C2" s="231"/>
      <c r="D2" s="232"/>
    </row>
    <row r="3" spans="2:4">
      <c r="B3" s="227" t="s">
        <v>479</v>
      </c>
      <c r="C3" s="158" t="s">
        <v>480</v>
      </c>
      <c r="D3" s="159" t="s">
        <v>75</v>
      </c>
    </row>
    <row r="4" spans="2:4">
      <c r="B4" s="228" t="s">
        <v>582</v>
      </c>
      <c r="C4" s="160" t="s">
        <v>581</v>
      </c>
      <c r="D4" s="161" t="s">
        <v>75</v>
      </c>
    </row>
    <row r="5" spans="2:4">
      <c r="B5" s="228" t="s">
        <v>481</v>
      </c>
      <c r="C5" s="160" t="s">
        <v>482</v>
      </c>
      <c r="D5" s="161" t="s">
        <v>75</v>
      </c>
    </row>
    <row r="6" spans="2:4">
      <c r="B6" s="229" t="s">
        <v>483</v>
      </c>
      <c r="C6" s="160" t="s">
        <v>484</v>
      </c>
      <c r="D6" s="161" t="s">
        <v>75</v>
      </c>
    </row>
    <row r="7" spans="2:4">
      <c r="B7" s="229"/>
      <c r="C7" s="160" t="s">
        <v>485</v>
      </c>
      <c r="D7" s="161" t="s">
        <v>75</v>
      </c>
    </row>
    <row r="8" spans="2:4">
      <c r="B8" s="229" t="s">
        <v>486</v>
      </c>
      <c r="C8" s="160" t="s">
        <v>480</v>
      </c>
      <c r="D8" s="161" t="s">
        <v>75</v>
      </c>
    </row>
    <row r="9" spans="2:4">
      <c r="B9" s="229"/>
      <c r="C9" s="160" t="s">
        <v>487</v>
      </c>
      <c r="D9" s="161" t="s">
        <v>75</v>
      </c>
    </row>
    <row r="10" spans="2:4">
      <c r="B10" s="228" t="s">
        <v>583</v>
      </c>
      <c r="C10" s="160" t="s">
        <v>488</v>
      </c>
      <c r="D10" s="161" t="s">
        <v>75</v>
      </c>
    </row>
    <row r="11" spans="2:4">
      <c r="B11" s="228" t="s">
        <v>489</v>
      </c>
      <c r="C11" s="162" t="s">
        <v>490</v>
      </c>
      <c r="D11" s="163" t="s">
        <v>400</v>
      </c>
    </row>
    <row r="12" spans="2:4">
      <c r="B12" s="233" t="s">
        <v>584</v>
      </c>
      <c r="C12" s="162" t="s">
        <v>491</v>
      </c>
      <c r="D12" s="163" t="s">
        <v>303</v>
      </c>
    </row>
    <row r="13" spans="2:4">
      <c r="B13" s="234"/>
      <c r="C13" s="162" t="s">
        <v>492</v>
      </c>
      <c r="D13" s="163" t="s">
        <v>400</v>
      </c>
    </row>
    <row r="14" spans="2:4" ht="18" customHeight="1">
      <c r="B14" s="234"/>
      <c r="C14" s="160" t="s">
        <v>493</v>
      </c>
      <c r="D14" s="161" t="s">
        <v>303</v>
      </c>
    </row>
    <row r="15" spans="2:4" ht="18" customHeight="1">
      <c r="B15" s="234"/>
      <c r="C15" s="160" t="s">
        <v>494</v>
      </c>
      <c r="D15" s="161" t="s">
        <v>303</v>
      </c>
    </row>
    <row r="16" spans="2:4">
      <c r="B16" s="234"/>
      <c r="C16" s="160" t="s">
        <v>495</v>
      </c>
      <c r="D16" s="161" t="s">
        <v>75</v>
      </c>
    </row>
    <row r="17" spans="2:4">
      <c r="B17" s="234"/>
      <c r="C17" s="162" t="s">
        <v>496</v>
      </c>
      <c r="D17" s="163" t="s">
        <v>75</v>
      </c>
    </row>
    <row r="18" spans="2:4">
      <c r="B18" s="234"/>
      <c r="C18" s="160" t="s">
        <v>497</v>
      </c>
      <c r="D18" s="161" t="s">
        <v>75</v>
      </c>
    </row>
    <row r="19" spans="2:4">
      <c r="B19" s="235"/>
      <c r="C19" s="160" t="s">
        <v>498</v>
      </c>
      <c r="D19" s="161" t="s">
        <v>75</v>
      </c>
    </row>
    <row r="20" spans="2:4">
      <c r="B20" s="229" t="s">
        <v>36</v>
      </c>
      <c r="C20" s="162" t="s">
        <v>499</v>
      </c>
      <c r="D20" s="163" t="s">
        <v>75</v>
      </c>
    </row>
    <row r="21" spans="2:4">
      <c r="B21" s="229"/>
      <c r="C21" s="162" t="s">
        <v>500</v>
      </c>
      <c r="D21" s="161" t="s">
        <v>75</v>
      </c>
    </row>
    <row r="22" spans="2:4">
      <c r="B22" s="229"/>
      <c r="C22" s="162" t="s">
        <v>501</v>
      </c>
      <c r="D22" s="161" t="s">
        <v>75</v>
      </c>
    </row>
    <row r="23" spans="2:4">
      <c r="B23" s="229" t="s">
        <v>35</v>
      </c>
      <c r="C23" s="162" t="s">
        <v>502</v>
      </c>
      <c r="D23" s="163" t="s">
        <v>400</v>
      </c>
    </row>
    <row r="24" spans="2:4" ht="15.75" customHeight="1">
      <c r="B24" s="229"/>
      <c r="C24" s="160" t="s">
        <v>503</v>
      </c>
      <c r="D24" s="161" t="s">
        <v>303</v>
      </c>
    </row>
    <row r="25" spans="2:4">
      <c r="B25" s="229"/>
      <c r="C25" s="160" t="s">
        <v>504</v>
      </c>
      <c r="D25" s="161" t="s">
        <v>75</v>
      </c>
    </row>
    <row r="26" spans="2:4">
      <c r="B26" s="229" t="s">
        <v>505</v>
      </c>
      <c r="C26" s="160" t="s">
        <v>506</v>
      </c>
      <c r="D26" s="161" t="s">
        <v>273</v>
      </c>
    </row>
    <row r="27" spans="2:4">
      <c r="B27" s="229"/>
      <c r="C27" s="160" t="s">
        <v>507</v>
      </c>
      <c r="D27" s="161" t="s">
        <v>75</v>
      </c>
    </row>
    <row r="28" spans="2:4">
      <c r="B28" s="229" t="s">
        <v>508</v>
      </c>
      <c r="C28" s="160" t="s">
        <v>509</v>
      </c>
      <c r="D28" s="161" t="s">
        <v>75</v>
      </c>
    </row>
    <row r="29" spans="2:4">
      <c r="B29" s="229"/>
      <c r="C29" s="162" t="s">
        <v>510</v>
      </c>
      <c r="D29" s="163" t="s">
        <v>173</v>
      </c>
    </row>
    <row r="30" spans="2:4">
      <c r="B30" s="229"/>
      <c r="C30" s="160" t="s">
        <v>511</v>
      </c>
      <c r="D30" s="161" t="s">
        <v>173</v>
      </c>
    </row>
    <row r="31" spans="2:4">
      <c r="B31" s="229" t="s">
        <v>512</v>
      </c>
      <c r="C31" s="160" t="s">
        <v>513</v>
      </c>
      <c r="D31" s="161" t="s">
        <v>173</v>
      </c>
    </row>
    <row r="32" spans="2:4">
      <c r="B32" s="229"/>
      <c r="C32" s="162" t="s">
        <v>514</v>
      </c>
      <c r="D32" s="163" t="s">
        <v>173</v>
      </c>
    </row>
    <row r="33" spans="2:4">
      <c r="B33" s="229"/>
      <c r="C33" s="162" t="s">
        <v>515</v>
      </c>
      <c r="D33" s="163" t="s">
        <v>173</v>
      </c>
    </row>
    <row r="34" spans="2:4">
      <c r="B34" s="229"/>
      <c r="C34" s="162" t="s">
        <v>511</v>
      </c>
      <c r="D34" s="163" t="s">
        <v>173</v>
      </c>
    </row>
    <row r="35" spans="2:4" ht="15.75" customHeight="1">
      <c r="B35" s="229"/>
      <c r="C35" s="164" t="s">
        <v>516</v>
      </c>
      <c r="D35" s="161" t="s">
        <v>75</v>
      </c>
    </row>
    <row r="36" spans="2:4">
      <c r="B36" s="229" t="s">
        <v>517</v>
      </c>
      <c r="C36" s="160" t="s">
        <v>499</v>
      </c>
      <c r="D36" s="161" t="s">
        <v>75</v>
      </c>
    </row>
    <row r="37" spans="2:4">
      <c r="B37" s="229"/>
      <c r="C37" s="162" t="s">
        <v>518</v>
      </c>
      <c r="D37" s="163" t="s">
        <v>75</v>
      </c>
    </row>
    <row r="38" spans="2:4">
      <c r="B38" s="229" t="s">
        <v>37</v>
      </c>
      <c r="C38" s="160" t="s">
        <v>519</v>
      </c>
      <c r="D38" s="161" t="s">
        <v>273</v>
      </c>
    </row>
    <row r="39" spans="2:4">
      <c r="B39" s="229"/>
      <c r="C39" s="162" t="s">
        <v>520</v>
      </c>
      <c r="D39" s="163" t="s">
        <v>176</v>
      </c>
    </row>
    <row r="40" spans="2:4">
      <c r="B40" s="229"/>
      <c r="C40" s="160" t="s">
        <v>521</v>
      </c>
      <c r="D40" s="161" t="s">
        <v>176</v>
      </c>
    </row>
    <row r="41" spans="2:4">
      <c r="B41" s="229" t="s">
        <v>33</v>
      </c>
      <c r="C41" s="162" t="s">
        <v>522</v>
      </c>
      <c r="D41" s="163" t="s">
        <v>176</v>
      </c>
    </row>
    <row r="42" spans="2:4" ht="18" customHeight="1">
      <c r="B42" s="229"/>
      <c r="C42" s="160" t="s">
        <v>523</v>
      </c>
      <c r="D42" s="161" t="s">
        <v>303</v>
      </c>
    </row>
    <row r="43" spans="2:4">
      <c r="B43" s="229"/>
      <c r="C43" s="160" t="s">
        <v>524</v>
      </c>
      <c r="D43" s="161" t="s">
        <v>75</v>
      </c>
    </row>
    <row r="44" spans="2:4">
      <c r="B44" s="229"/>
      <c r="C44" s="162" t="s">
        <v>501</v>
      </c>
      <c r="D44" s="161" t="s">
        <v>75</v>
      </c>
    </row>
    <row r="45" spans="2:4">
      <c r="B45" s="229" t="s">
        <v>525</v>
      </c>
      <c r="C45" s="160" t="s">
        <v>526</v>
      </c>
      <c r="D45" s="161" t="s">
        <v>75</v>
      </c>
    </row>
    <row r="46" spans="2:4">
      <c r="B46" s="229"/>
      <c r="C46" s="160" t="s">
        <v>113</v>
      </c>
      <c r="D46" s="161" t="s">
        <v>75</v>
      </c>
    </row>
    <row r="47" spans="2:4">
      <c r="B47" s="229"/>
      <c r="C47" s="160" t="s">
        <v>527</v>
      </c>
      <c r="D47" s="161" t="s">
        <v>75</v>
      </c>
    </row>
    <row r="48" spans="2:4" ht="16.5" thickBot="1">
      <c r="B48" s="236"/>
      <c r="C48" s="165" t="s">
        <v>528</v>
      </c>
      <c r="D48" s="166" t="s">
        <v>176</v>
      </c>
    </row>
  </sheetData>
  <mergeCells count="13">
    <mergeCell ref="B26:B27"/>
    <mergeCell ref="B28:B30"/>
    <mergeCell ref="B8:B9"/>
    <mergeCell ref="B45:B48"/>
    <mergeCell ref="B41:B44"/>
    <mergeCell ref="B38:B40"/>
    <mergeCell ref="B36:B37"/>
    <mergeCell ref="B31:B35"/>
    <mergeCell ref="B6:B7"/>
    <mergeCell ref="B20:B22"/>
    <mergeCell ref="B23:B25"/>
    <mergeCell ref="B2:D2"/>
    <mergeCell ref="B12:B19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37E1-929C-4E5F-B586-96657722525F}">
  <sheetPr codeName="Feuil27"/>
  <dimension ref="A1:BH51"/>
  <sheetViews>
    <sheetView topLeftCell="AT1" workbookViewId="0">
      <pane ySplit="1" topLeftCell="A27" activePane="bottomLeft" state="frozen"/>
      <selection activeCell="O27" sqref="O27"/>
      <selection pane="bottomLeft" activeCell="O27" sqref="O27"/>
    </sheetView>
  </sheetViews>
  <sheetFormatPr defaultRowHeight="15.75"/>
  <cols>
    <col min="1" max="1" width="3.875" style="19" bestFit="1" customWidth="1"/>
    <col min="2" max="2" width="3.5" style="44" bestFit="1" customWidth="1"/>
    <col min="3" max="3" width="3.875" style="19" bestFit="1" customWidth="1"/>
    <col min="4" max="4" width="3.5" style="44" bestFit="1" customWidth="1"/>
    <col min="5" max="5" width="4.625" style="19" bestFit="1" customWidth="1"/>
    <col min="6" max="6" width="3.5" style="44" bestFit="1" customWidth="1"/>
    <col min="7" max="7" width="5.625" style="19" bestFit="1" customWidth="1"/>
    <col min="8" max="8" width="3.5" style="44" bestFit="1" customWidth="1"/>
    <col min="9" max="9" width="5.625" style="19" bestFit="1" customWidth="1"/>
    <col min="10" max="10" width="3.5" style="44" bestFit="1" customWidth="1"/>
    <col min="11" max="11" width="6.375" style="19" bestFit="1" customWidth="1"/>
    <col min="12" max="12" width="3.5" style="44" bestFit="1" customWidth="1"/>
    <col min="13" max="13" width="4.625" style="19" bestFit="1" customWidth="1"/>
    <col min="14" max="14" width="3.5" style="44" bestFit="1" customWidth="1"/>
    <col min="15" max="15" width="4.625" style="19" bestFit="1" customWidth="1"/>
    <col min="16" max="16" width="3.5" style="44" bestFit="1" customWidth="1"/>
    <col min="17" max="17" width="6" style="19" bestFit="1" customWidth="1"/>
    <col min="18" max="18" width="3.5" style="44" bestFit="1" customWidth="1"/>
    <col min="19" max="19" width="4.625" style="19" bestFit="1" customWidth="1"/>
    <col min="20" max="20" width="3.5" style="44" bestFit="1" customWidth="1"/>
    <col min="21" max="21" width="6" style="19" bestFit="1" customWidth="1"/>
    <col min="22" max="22" width="3.5" style="44" bestFit="1" customWidth="1"/>
    <col min="23" max="23" width="4.875" style="19" bestFit="1" customWidth="1"/>
    <col min="24" max="24" width="3.5" style="44" bestFit="1" customWidth="1"/>
    <col min="25" max="25" width="5.375" style="19" bestFit="1" customWidth="1"/>
    <col min="26" max="26" width="3.5" style="44" bestFit="1" customWidth="1"/>
    <col min="27" max="27" width="5.375" style="19" bestFit="1" customWidth="1"/>
    <col min="28" max="28" width="3.5" style="44" bestFit="1" customWidth="1"/>
    <col min="29" max="29" width="5.375" style="19" bestFit="1" customWidth="1"/>
    <col min="30" max="30" width="3.5" style="44" bestFit="1" customWidth="1"/>
    <col min="31" max="31" width="5.375" style="19" bestFit="1" customWidth="1"/>
    <col min="32" max="32" width="3.5" style="44" bestFit="1" customWidth="1"/>
    <col min="33" max="33" width="5.375" style="19" bestFit="1" customWidth="1"/>
    <col min="34" max="34" width="3.5" style="44" bestFit="1" customWidth="1"/>
    <col min="35" max="35" width="5.375" style="19" bestFit="1" customWidth="1"/>
    <col min="36" max="36" width="3.5" style="44" bestFit="1" customWidth="1"/>
    <col min="37" max="37" width="9" style="19" bestFit="1" customWidth="1"/>
    <col min="38" max="38" width="3.5" style="44" bestFit="1" customWidth="1"/>
    <col min="39" max="39" width="9" style="19" bestFit="1" customWidth="1"/>
    <col min="40" max="40" width="3.5" style="44" bestFit="1" customWidth="1"/>
    <col min="41" max="41" width="9" style="19" bestFit="1" customWidth="1"/>
    <col min="42" max="42" width="3.5" style="44" bestFit="1" customWidth="1"/>
    <col min="43" max="43" width="9" style="19" bestFit="1" customWidth="1"/>
    <col min="44" max="44" width="3.5" style="44" bestFit="1" customWidth="1"/>
    <col min="45" max="45" width="8.625" style="19" bestFit="1" customWidth="1"/>
    <col min="46" max="46" width="3.5" style="44" bestFit="1" customWidth="1"/>
    <col min="47" max="47" width="4.25" style="19" bestFit="1" customWidth="1"/>
    <col min="48" max="48" width="3.5" style="44" bestFit="1" customWidth="1"/>
    <col min="49" max="49" width="7.375" style="19" bestFit="1" customWidth="1"/>
    <col min="50" max="50" width="3.5" style="44" bestFit="1" customWidth="1"/>
    <col min="51" max="51" width="6.5" style="19" bestFit="1" customWidth="1"/>
    <col min="52" max="52" width="3.5" style="44" bestFit="1" customWidth="1"/>
    <col min="53" max="53" width="5.25" style="19" bestFit="1" customWidth="1"/>
    <col min="54" max="54" width="3.5" style="44" bestFit="1" customWidth="1"/>
    <col min="55" max="55" width="6.25" style="19" bestFit="1" customWidth="1"/>
    <col min="56" max="56" width="3.5" style="44" bestFit="1" customWidth="1"/>
    <col min="57" max="57" width="6.875" style="19" bestFit="1" customWidth="1"/>
    <col min="58" max="58" width="3.5" style="44" bestFit="1" customWidth="1"/>
    <col min="59" max="59" width="7.375" style="19" bestFit="1" customWidth="1"/>
    <col min="60" max="60" width="3.5" style="44" bestFit="1" customWidth="1"/>
    <col min="61" max="256" width="11" customWidth="1"/>
  </cols>
  <sheetData>
    <row r="1" spans="1:60" ht="16.5" thickBot="1">
      <c r="A1" s="35" t="s">
        <v>0</v>
      </c>
      <c r="B1" s="40" t="s">
        <v>20</v>
      </c>
      <c r="C1" s="35" t="s">
        <v>9</v>
      </c>
      <c r="D1" s="40" t="s">
        <v>20</v>
      </c>
      <c r="E1" s="35" t="s">
        <v>50</v>
      </c>
      <c r="F1" s="40" t="s">
        <v>20</v>
      </c>
      <c r="G1" s="35" t="s">
        <v>28</v>
      </c>
      <c r="H1" s="40" t="s">
        <v>20</v>
      </c>
      <c r="I1" s="35" t="s">
        <v>44</v>
      </c>
      <c r="J1" s="40" t="s">
        <v>20</v>
      </c>
      <c r="K1" s="35" t="s">
        <v>61</v>
      </c>
      <c r="L1" s="40" t="s">
        <v>20</v>
      </c>
      <c r="M1" s="35" t="s">
        <v>51</v>
      </c>
      <c r="N1" s="40" t="s">
        <v>20</v>
      </c>
      <c r="O1" s="35" t="s">
        <v>21</v>
      </c>
      <c r="P1" s="40" t="s">
        <v>20</v>
      </c>
      <c r="Q1" s="35" t="s">
        <v>52</v>
      </c>
      <c r="R1" s="40" t="s">
        <v>20</v>
      </c>
      <c r="S1" s="35" t="s">
        <v>53</v>
      </c>
      <c r="T1" s="40" t="s">
        <v>20</v>
      </c>
      <c r="U1" s="35" t="s">
        <v>54</v>
      </c>
      <c r="V1" s="40" t="s">
        <v>20</v>
      </c>
      <c r="W1" s="38" t="s">
        <v>22</v>
      </c>
      <c r="X1" s="40" t="s">
        <v>20</v>
      </c>
      <c r="Y1" s="38" t="s">
        <v>55</v>
      </c>
      <c r="Z1" s="40" t="s">
        <v>20</v>
      </c>
      <c r="AA1" s="38" t="s">
        <v>11</v>
      </c>
      <c r="AB1" s="40" t="s">
        <v>20</v>
      </c>
      <c r="AC1" s="38" t="s">
        <v>56</v>
      </c>
      <c r="AD1" s="40" t="s">
        <v>20</v>
      </c>
      <c r="AE1" s="38" t="s">
        <v>31</v>
      </c>
      <c r="AF1" s="40" t="s">
        <v>20</v>
      </c>
      <c r="AG1" s="38" t="s">
        <v>46</v>
      </c>
      <c r="AH1" s="40" t="s">
        <v>20</v>
      </c>
      <c r="AI1" s="38" t="s">
        <v>57</v>
      </c>
      <c r="AJ1" s="40" t="s">
        <v>20</v>
      </c>
      <c r="AK1" s="38" t="s">
        <v>58</v>
      </c>
      <c r="AL1" s="40" t="s">
        <v>20</v>
      </c>
      <c r="AM1" s="38" t="s">
        <v>59</v>
      </c>
      <c r="AN1" s="40" t="s">
        <v>20</v>
      </c>
      <c r="AO1" s="38" t="s">
        <v>47</v>
      </c>
      <c r="AP1" s="40" t="s">
        <v>20</v>
      </c>
      <c r="AQ1" s="38" t="s">
        <v>60</v>
      </c>
      <c r="AR1" s="40" t="s">
        <v>20</v>
      </c>
      <c r="AS1" s="39" t="s">
        <v>33</v>
      </c>
      <c r="AT1" s="40" t="s">
        <v>20</v>
      </c>
      <c r="AU1" s="39" t="s">
        <v>34</v>
      </c>
      <c r="AV1" s="40" t="s">
        <v>20</v>
      </c>
      <c r="AW1" s="39" t="s">
        <v>35</v>
      </c>
      <c r="AX1" s="40" t="s">
        <v>20</v>
      </c>
      <c r="AY1" s="39" t="s">
        <v>36</v>
      </c>
      <c r="AZ1" s="40" t="s">
        <v>20</v>
      </c>
      <c r="BA1" s="39" t="s">
        <v>37</v>
      </c>
      <c r="BB1" s="40" t="s">
        <v>20</v>
      </c>
      <c r="BC1" s="39" t="s">
        <v>38</v>
      </c>
      <c r="BD1" s="40" t="s">
        <v>20</v>
      </c>
      <c r="BE1" s="39" t="s">
        <v>39</v>
      </c>
      <c r="BF1" s="40" t="s">
        <v>20</v>
      </c>
      <c r="BG1" s="39" t="s">
        <v>40</v>
      </c>
      <c r="BH1" s="40" t="s">
        <v>20</v>
      </c>
    </row>
    <row r="2" spans="1:60" ht="16.5" thickTop="1">
      <c r="A2" s="20">
        <v>0</v>
      </c>
      <c r="B2" s="41">
        <v>25</v>
      </c>
      <c r="C2" s="20">
        <v>0</v>
      </c>
      <c r="D2" s="41">
        <v>25</v>
      </c>
      <c r="E2" s="20">
        <v>0</v>
      </c>
      <c r="F2" s="41">
        <v>25</v>
      </c>
      <c r="G2" s="20">
        <v>0</v>
      </c>
      <c r="H2" s="41">
        <v>25</v>
      </c>
      <c r="I2" s="20">
        <v>0</v>
      </c>
      <c r="J2" s="41">
        <v>15</v>
      </c>
      <c r="K2" s="20">
        <v>0</v>
      </c>
      <c r="L2" s="41">
        <v>25</v>
      </c>
      <c r="M2" s="20">
        <v>0</v>
      </c>
      <c r="N2" s="41">
        <v>25</v>
      </c>
      <c r="O2" s="20">
        <v>0</v>
      </c>
      <c r="P2" s="41">
        <v>25</v>
      </c>
      <c r="Q2" s="20">
        <v>0</v>
      </c>
      <c r="R2" s="41">
        <v>25</v>
      </c>
      <c r="S2" s="20">
        <v>0</v>
      </c>
      <c r="T2" s="41">
        <v>25</v>
      </c>
      <c r="U2" s="20">
        <v>0</v>
      </c>
      <c r="V2" s="41">
        <v>25</v>
      </c>
      <c r="W2" s="33">
        <v>0</v>
      </c>
      <c r="X2" s="41">
        <v>25</v>
      </c>
      <c r="Y2" s="33">
        <v>0</v>
      </c>
      <c r="Z2" s="41">
        <v>25</v>
      </c>
      <c r="AA2" s="33">
        <v>0</v>
      </c>
      <c r="AB2" s="41">
        <v>25</v>
      </c>
      <c r="AC2" s="33">
        <v>0</v>
      </c>
      <c r="AD2" s="41">
        <v>25</v>
      </c>
      <c r="AE2" s="33">
        <v>0</v>
      </c>
      <c r="AF2" s="41">
        <v>25</v>
      </c>
      <c r="AG2" s="33">
        <v>0</v>
      </c>
      <c r="AH2" s="41">
        <v>25</v>
      </c>
      <c r="AI2" s="33">
        <v>0</v>
      </c>
      <c r="AJ2" s="41">
        <v>25</v>
      </c>
      <c r="AK2" s="33">
        <v>0</v>
      </c>
      <c r="AL2" s="41">
        <v>25</v>
      </c>
      <c r="AM2" s="33">
        <v>0</v>
      </c>
      <c r="AN2" s="41">
        <v>25</v>
      </c>
      <c r="AO2" s="33">
        <v>0</v>
      </c>
      <c r="AP2" s="41">
        <v>25</v>
      </c>
      <c r="AQ2" s="33">
        <v>0</v>
      </c>
      <c r="AR2" s="41">
        <v>25</v>
      </c>
      <c r="AS2" s="34">
        <v>0</v>
      </c>
      <c r="AT2" s="41">
        <v>1</v>
      </c>
      <c r="AU2" s="34">
        <v>0</v>
      </c>
      <c r="AV2" s="41">
        <v>1</v>
      </c>
      <c r="AW2" s="34">
        <v>0</v>
      </c>
      <c r="AX2" s="41">
        <v>1</v>
      </c>
      <c r="AY2" s="34">
        <v>0</v>
      </c>
      <c r="AZ2" s="41">
        <v>1</v>
      </c>
      <c r="BA2" s="34">
        <v>0</v>
      </c>
      <c r="BB2" s="41">
        <v>1</v>
      </c>
      <c r="BC2" s="34">
        <v>0</v>
      </c>
      <c r="BD2" s="41">
        <v>1</v>
      </c>
      <c r="BE2" s="34">
        <v>0</v>
      </c>
      <c r="BF2" s="41">
        <v>1</v>
      </c>
      <c r="BG2" s="34">
        <v>0</v>
      </c>
      <c r="BH2" s="41">
        <v>1</v>
      </c>
    </row>
    <row r="3" spans="1:60">
      <c r="A3" s="21">
        <v>56</v>
      </c>
      <c r="B3" s="42">
        <v>25</v>
      </c>
      <c r="C3" s="21">
        <v>65</v>
      </c>
      <c r="D3" s="42">
        <v>25</v>
      </c>
      <c r="E3" s="21">
        <v>102</v>
      </c>
      <c r="F3" s="42">
        <v>25</v>
      </c>
      <c r="G3" s="21">
        <v>66</v>
      </c>
      <c r="H3" s="42">
        <v>25</v>
      </c>
      <c r="I3" s="21">
        <v>77</v>
      </c>
      <c r="J3" s="42">
        <v>25</v>
      </c>
      <c r="K3" s="21">
        <v>133</v>
      </c>
      <c r="L3" s="42">
        <v>25</v>
      </c>
      <c r="M3" s="21">
        <v>210</v>
      </c>
      <c r="N3" s="42">
        <v>25</v>
      </c>
      <c r="O3" s="21">
        <v>340</v>
      </c>
      <c r="P3" s="42">
        <v>25</v>
      </c>
      <c r="Q3" s="21">
        <v>390</v>
      </c>
      <c r="R3" s="42">
        <v>25</v>
      </c>
      <c r="S3" s="21">
        <v>470</v>
      </c>
      <c r="T3" s="42">
        <v>25</v>
      </c>
      <c r="U3" s="21">
        <v>520</v>
      </c>
      <c r="V3" s="42">
        <v>25</v>
      </c>
      <c r="W3" s="22">
        <v>1020</v>
      </c>
      <c r="X3" s="42">
        <v>25</v>
      </c>
      <c r="Y3" s="22">
        <v>1480</v>
      </c>
      <c r="Z3" s="42">
        <v>25</v>
      </c>
      <c r="AA3" s="22">
        <v>2200</v>
      </c>
      <c r="AB3" s="42">
        <v>25</v>
      </c>
      <c r="AC3" s="22">
        <v>3400</v>
      </c>
      <c r="AD3" s="42">
        <v>25</v>
      </c>
      <c r="AE3" s="22">
        <v>5000</v>
      </c>
      <c r="AF3" s="42">
        <v>25</v>
      </c>
      <c r="AG3" s="22">
        <v>8100</v>
      </c>
      <c r="AH3" s="42">
        <v>25</v>
      </c>
      <c r="AI3" s="22">
        <v>14000</v>
      </c>
      <c r="AJ3" s="42">
        <v>25</v>
      </c>
      <c r="AK3" s="22">
        <v>4200</v>
      </c>
      <c r="AL3" s="42">
        <v>25</v>
      </c>
      <c r="AM3" s="22">
        <v>9000</v>
      </c>
      <c r="AN3" s="42">
        <v>25</v>
      </c>
      <c r="AO3" s="22">
        <v>12000</v>
      </c>
      <c r="AP3" s="42">
        <v>25</v>
      </c>
      <c r="AQ3" s="22">
        <v>20000</v>
      </c>
      <c r="AR3" s="42">
        <v>25</v>
      </c>
      <c r="AS3" s="31">
        <v>200</v>
      </c>
      <c r="AT3" s="42">
        <v>2</v>
      </c>
      <c r="AU3" s="31">
        <v>550</v>
      </c>
      <c r="AV3" s="42">
        <v>2</v>
      </c>
      <c r="AW3" s="31">
        <v>80</v>
      </c>
      <c r="AX3" s="42">
        <v>2</v>
      </c>
      <c r="AY3" s="31">
        <v>100</v>
      </c>
      <c r="AZ3" s="42">
        <v>2</v>
      </c>
      <c r="BA3" s="31">
        <v>325</v>
      </c>
      <c r="BB3" s="42">
        <v>2</v>
      </c>
      <c r="BC3" s="31">
        <v>1000</v>
      </c>
      <c r="BD3" s="42">
        <v>2</v>
      </c>
      <c r="BE3" s="31">
        <v>1300</v>
      </c>
      <c r="BF3" s="42">
        <v>2</v>
      </c>
      <c r="BG3" s="31">
        <v>1200</v>
      </c>
      <c r="BH3" s="42">
        <v>2</v>
      </c>
    </row>
    <row r="4" spans="1:60">
      <c r="A4" s="21">
        <v>57</v>
      </c>
      <c r="B4" s="42">
        <v>24</v>
      </c>
      <c r="C4" s="21">
        <v>66</v>
      </c>
      <c r="D4" s="42">
        <v>24</v>
      </c>
      <c r="E4" s="21">
        <v>103</v>
      </c>
      <c r="F4" s="42">
        <v>24</v>
      </c>
      <c r="G4" s="21">
        <v>67</v>
      </c>
      <c r="H4" s="42">
        <v>24</v>
      </c>
      <c r="I4" s="21">
        <v>78</v>
      </c>
      <c r="J4" s="42">
        <v>24</v>
      </c>
      <c r="K4" s="21">
        <v>134</v>
      </c>
      <c r="L4" s="42">
        <v>24</v>
      </c>
      <c r="M4" s="21">
        <v>211</v>
      </c>
      <c r="N4" s="42">
        <v>24</v>
      </c>
      <c r="O4" s="21">
        <v>341</v>
      </c>
      <c r="P4" s="42">
        <v>24</v>
      </c>
      <c r="Q4" s="21">
        <v>391</v>
      </c>
      <c r="R4" s="42">
        <v>24</v>
      </c>
      <c r="S4" s="21">
        <v>471</v>
      </c>
      <c r="T4" s="42">
        <v>24</v>
      </c>
      <c r="U4" s="21">
        <v>521</v>
      </c>
      <c r="V4" s="42">
        <v>24</v>
      </c>
      <c r="W4" s="22">
        <v>1021</v>
      </c>
      <c r="X4" s="42">
        <v>24</v>
      </c>
      <c r="Y4" s="22">
        <v>1481</v>
      </c>
      <c r="Z4" s="42">
        <v>24</v>
      </c>
      <c r="AA4" s="22">
        <v>2201</v>
      </c>
      <c r="AB4" s="42">
        <v>24</v>
      </c>
      <c r="AC4" s="22">
        <v>3401</v>
      </c>
      <c r="AD4" s="42">
        <v>24</v>
      </c>
      <c r="AE4" s="22">
        <v>5001</v>
      </c>
      <c r="AF4" s="42">
        <v>24</v>
      </c>
      <c r="AG4" s="22">
        <v>8101</v>
      </c>
      <c r="AH4" s="42">
        <v>24</v>
      </c>
      <c r="AI4" s="22">
        <v>14001</v>
      </c>
      <c r="AJ4" s="42">
        <v>24</v>
      </c>
      <c r="AK4" s="22">
        <v>4201</v>
      </c>
      <c r="AL4" s="42">
        <v>24</v>
      </c>
      <c r="AM4" s="22">
        <v>9001</v>
      </c>
      <c r="AN4" s="42">
        <v>24</v>
      </c>
      <c r="AO4" s="22">
        <v>12001</v>
      </c>
      <c r="AP4" s="42">
        <v>24</v>
      </c>
      <c r="AQ4" s="22">
        <v>20001</v>
      </c>
      <c r="AR4" s="42">
        <v>24</v>
      </c>
      <c r="AS4" s="31"/>
      <c r="AT4" s="42"/>
      <c r="AU4" s="31"/>
      <c r="AV4" s="42"/>
      <c r="AW4" s="31"/>
      <c r="AX4" s="42"/>
      <c r="AY4" s="31"/>
      <c r="AZ4" s="42"/>
      <c r="BA4" s="31"/>
      <c r="BB4" s="42"/>
      <c r="BC4" s="31"/>
      <c r="BD4" s="42"/>
      <c r="BE4" s="31"/>
      <c r="BF4" s="42"/>
      <c r="BG4" s="31"/>
      <c r="BH4" s="42"/>
    </row>
    <row r="5" spans="1:60">
      <c r="A5" s="21">
        <v>58</v>
      </c>
      <c r="B5" s="42">
        <v>24</v>
      </c>
      <c r="C5" s="21">
        <v>67</v>
      </c>
      <c r="D5" s="42">
        <v>24</v>
      </c>
      <c r="E5" s="21">
        <v>105</v>
      </c>
      <c r="F5" s="42">
        <v>24</v>
      </c>
      <c r="G5" s="21">
        <v>69</v>
      </c>
      <c r="H5" s="42">
        <v>24</v>
      </c>
      <c r="I5" s="21">
        <v>80</v>
      </c>
      <c r="J5" s="42">
        <v>24</v>
      </c>
      <c r="K5" s="21">
        <v>137</v>
      </c>
      <c r="L5" s="42">
        <v>24</v>
      </c>
      <c r="M5" s="21">
        <v>215</v>
      </c>
      <c r="N5" s="42">
        <v>24</v>
      </c>
      <c r="O5" s="21">
        <v>350</v>
      </c>
      <c r="P5" s="42">
        <v>24</v>
      </c>
      <c r="Q5" s="21">
        <v>410</v>
      </c>
      <c r="R5" s="42">
        <v>24</v>
      </c>
      <c r="S5" s="21">
        <v>490</v>
      </c>
      <c r="T5" s="42">
        <v>24</v>
      </c>
      <c r="U5" s="21">
        <v>535</v>
      </c>
      <c r="V5" s="42">
        <v>24</v>
      </c>
      <c r="W5" s="22">
        <v>1050</v>
      </c>
      <c r="X5" s="42">
        <v>24</v>
      </c>
      <c r="Y5" s="22">
        <v>1520</v>
      </c>
      <c r="Z5" s="42">
        <v>24</v>
      </c>
      <c r="AA5" s="22">
        <v>2250</v>
      </c>
      <c r="AB5" s="42">
        <v>24</v>
      </c>
      <c r="AC5" s="22">
        <v>3500</v>
      </c>
      <c r="AD5" s="42">
        <v>24</v>
      </c>
      <c r="AE5" s="22">
        <v>5100</v>
      </c>
      <c r="AF5" s="42">
        <v>24</v>
      </c>
      <c r="AG5" s="22">
        <v>8250</v>
      </c>
      <c r="AH5" s="42">
        <v>24</v>
      </c>
      <c r="AI5" s="22">
        <v>14300</v>
      </c>
      <c r="AJ5" s="42">
        <v>24</v>
      </c>
      <c r="AK5" s="22">
        <v>4300</v>
      </c>
      <c r="AL5" s="42">
        <v>24</v>
      </c>
      <c r="AM5" s="22">
        <v>9200</v>
      </c>
      <c r="AN5" s="42">
        <v>24</v>
      </c>
      <c r="AO5" s="22">
        <v>13000</v>
      </c>
      <c r="AP5" s="42">
        <v>24</v>
      </c>
      <c r="AQ5" s="22">
        <v>22000</v>
      </c>
      <c r="AR5" s="42">
        <v>24</v>
      </c>
      <c r="AS5" s="31">
        <v>220</v>
      </c>
      <c r="AT5" s="42">
        <v>3</v>
      </c>
      <c r="AU5" s="31">
        <v>600</v>
      </c>
      <c r="AV5" s="42">
        <v>3</v>
      </c>
      <c r="AW5" s="31">
        <v>85</v>
      </c>
      <c r="AX5" s="42">
        <v>3</v>
      </c>
      <c r="AY5" s="31">
        <v>120</v>
      </c>
      <c r="AZ5" s="42">
        <v>3</v>
      </c>
      <c r="BA5" s="31">
        <v>350</v>
      </c>
      <c r="BB5" s="42">
        <v>3</v>
      </c>
      <c r="BC5" s="31">
        <v>1100</v>
      </c>
      <c r="BD5" s="42">
        <v>3</v>
      </c>
      <c r="BE5" s="31">
        <v>1400</v>
      </c>
      <c r="BF5" s="42">
        <v>3</v>
      </c>
      <c r="BG5" s="31">
        <v>1300</v>
      </c>
      <c r="BH5" s="42">
        <v>3</v>
      </c>
    </row>
    <row r="6" spans="1:60">
      <c r="A6" s="21"/>
      <c r="B6" s="42">
        <v>23</v>
      </c>
      <c r="C6" s="21"/>
      <c r="D6" s="42">
        <v>23</v>
      </c>
      <c r="E6" s="21">
        <v>106</v>
      </c>
      <c r="F6" s="42">
        <v>23</v>
      </c>
      <c r="G6" s="21">
        <v>70</v>
      </c>
      <c r="H6" s="42">
        <v>23</v>
      </c>
      <c r="I6" s="21">
        <v>81</v>
      </c>
      <c r="J6" s="42">
        <v>23</v>
      </c>
      <c r="K6" s="21">
        <v>138</v>
      </c>
      <c r="L6" s="42">
        <v>23</v>
      </c>
      <c r="M6" s="21">
        <v>216</v>
      </c>
      <c r="N6" s="42">
        <v>23</v>
      </c>
      <c r="O6" s="21">
        <v>351</v>
      </c>
      <c r="P6" s="42">
        <v>23</v>
      </c>
      <c r="Q6" s="21">
        <v>411</v>
      </c>
      <c r="R6" s="42">
        <v>23</v>
      </c>
      <c r="S6" s="21">
        <v>491</v>
      </c>
      <c r="T6" s="42">
        <v>23</v>
      </c>
      <c r="U6" s="21">
        <v>536</v>
      </c>
      <c r="V6" s="42">
        <v>23</v>
      </c>
      <c r="W6" s="22">
        <v>1051</v>
      </c>
      <c r="X6" s="42">
        <v>23</v>
      </c>
      <c r="Y6" s="22">
        <v>1521</v>
      </c>
      <c r="Z6" s="42">
        <v>23</v>
      </c>
      <c r="AA6" s="22">
        <v>2251</v>
      </c>
      <c r="AB6" s="42">
        <v>23</v>
      </c>
      <c r="AC6" s="22">
        <v>3501</v>
      </c>
      <c r="AD6" s="42">
        <v>23</v>
      </c>
      <c r="AE6" s="22">
        <v>5101</v>
      </c>
      <c r="AF6" s="42">
        <v>23</v>
      </c>
      <c r="AG6" s="22">
        <v>8251</v>
      </c>
      <c r="AH6" s="42">
        <v>23</v>
      </c>
      <c r="AI6" s="22">
        <v>14301</v>
      </c>
      <c r="AJ6" s="42">
        <v>23</v>
      </c>
      <c r="AK6" s="22">
        <v>4301</v>
      </c>
      <c r="AL6" s="42">
        <v>23</v>
      </c>
      <c r="AM6" s="22">
        <v>9201</v>
      </c>
      <c r="AN6" s="42">
        <v>23</v>
      </c>
      <c r="AO6" s="22">
        <v>13001</v>
      </c>
      <c r="AP6" s="42">
        <v>23</v>
      </c>
      <c r="AQ6" s="22">
        <v>22001</v>
      </c>
      <c r="AR6" s="42">
        <v>23</v>
      </c>
      <c r="AS6" s="31"/>
      <c r="AT6" s="42"/>
      <c r="AU6" s="31"/>
      <c r="AV6" s="42"/>
      <c r="AW6" s="31"/>
      <c r="AX6" s="42"/>
      <c r="AY6" s="31"/>
      <c r="AZ6" s="42"/>
      <c r="BA6" s="31"/>
      <c r="BB6" s="42"/>
      <c r="BC6" s="31"/>
      <c r="BD6" s="42"/>
      <c r="BE6" s="31"/>
      <c r="BF6" s="42"/>
      <c r="BG6" s="31"/>
      <c r="BH6" s="42"/>
    </row>
    <row r="7" spans="1:60">
      <c r="A7" s="21">
        <v>59</v>
      </c>
      <c r="B7" s="42">
        <v>23</v>
      </c>
      <c r="C7" s="21">
        <v>68</v>
      </c>
      <c r="D7" s="42">
        <v>23</v>
      </c>
      <c r="E7" s="21">
        <v>108</v>
      </c>
      <c r="F7" s="42">
        <v>23</v>
      </c>
      <c r="G7" s="21">
        <v>72</v>
      </c>
      <c r="H7" s="42">
        <v>23</v>
      </c>
      <c r="I7" s="21">
        <v>83</v>
      </c>
      <c r="J7" s="42">
        <v>23</v>
      </c>
      <c r="K7" s="21">
        <v>141</v>
      </c>
      <c r="L7" s="42">
        <v>23</v>
      </c>
      <c r="M7" s="21">
        <v>220</v>
      </c>
      <c r="N7" s="42">
        <v>23</v>
      </c>
      <c r="O7" s="21">
        <v>360</v>
      </c>
      <c r="P7" s="42">
        <v>23</v>
      </c>
      <c r="Q7" s="21">
        <v>425</v>
      </c>
      <c r="R7" s="42">
        <v>23</v>
      </c>
      <c r="S7" s="21">
        <v>500</v>
      </c>
      <c r="T7" s="42">
        <v>23</v>
      </c>
      <c r="U7" s="21">
        <v>550</v>
      </c>
      <c r="V7" s="42">
        <v>23</v>
      </c>
      <c r="W7" s="22">
        <v>1080</v>
      </c>
      <c r="X7" s="42">
        <v>23</v>
      </c>
      <c r="Y7" s="22">
        <v>1560</v>
      </c>
      <c r="Z7" s="42">
        <v>23</v>
      </c>
      <c r="AA7" s="22">
        <v>2300</v>
      </c>
      <c r="AB7" s="42">
        <v>23</v>
      </c>
      <c r="AC7" s="22">
        <v>4000</v>
      </c>
      <c r="AD7" s="42">
        <v>23</v>
      </c>
      <c r="AE7" s="22">
        <v>5200</v>
      </c>
      <c r="AF7" s="42">
        <v>23</v>
      </c>
      <c r="AG7" s="22">
        <v>8400</v>
      </c>
      <c r="AH7" s="42">
        <v>23</v>
      </c>
      <c r="AI7" s="22">
        <v>15000</v>
      </c>
      <c r="AJ7" s="42">
        <v>23</v>
      </c>
      <c r="AK7" s="22">
        <v>4400</v>
      </c>
      <c r="AL7" s="42">
        <v>23</v>
      </c>
      <c r="AM7" s="22">
        <v>9400</v>
      </c>
      <c r="AN7" s="42">
        <v>23</v>
      </c>
      <c r="AO7" s="22">
        <v>14000</v>
      </c>
      <c r="AP7" s="42">
        <v>23</v>
      </c>
      <c r="AQ7" s="22">
        <v>24000</v>
      </c>
      <c r="AR7" s="42">
        <v>23</v>
      </c>
      <c r="AS7" s="31">
        <v>240</v>
      </c>
      <c r="AT7" s="42">
        <v>4</v>
      </c>
      <c r="AU7" s="31">
        <v>640</v>
      </c>
      <c r="AV7" s="42">
        <v>4</v>
      </c>
      <c r="AW7" s="31">
        <v>90</v>
      </c>
      <c r="AX7" s="42">
        <v>4</v>
      </c>
      <c r="AY7" s="31">
        <v>130</v>
      </c>
      <c r="AZ7" s="42">
        <v>4</v>
      </c>
      <c r="BA7" s="31">
        <v>375</v>
      </c>
      <c r="BB7" s="42">
        <v>4</v>
      </c>
      <c r="BC7" s="31">
        <v>1200</v>
      </c>
      <c r="BD7" s="42">
        <v>4</v>
      </c>
      <c r="BE7" s="31">
        <v>1500</v>
      </c>
      <c r="BF7" s="42">
        <v>4</v>
      </c>
      <c r="BG7" s="31">
        <v>1400</v>
      </c>
      <c r="BH7" s="42">
        <v>4</v>
      </c>
    </row>
    <row r="8" spans="1:60">
      <c r="A8" s="21"/>
      <c r="B8" s="42">
        <v>22</v>
      </c>
      <c r="C8" s="21"/>
      <c r="D8" s="42">
        <v>22</v>
      </c>
      <c r="E8" s="21">
        <v>109</v>
      </c>
      <c r="F8" s="42">
        <v>22</v>
      </c>
      <c r="G8" s="21">
        <v>73</v>
      </c>
      <c r="H8" s="42">
        <v>22</v>
      </c>
      <c r="I8" s="21">
        <v>84</v>
      </c>
      <c r="J8" s="42">
        <v>22</v>
      </c>
      <c r="K8" s="21">
        <v>142</v>
      </c>
      <c r="L8" s="42">
        <v>22</v>
      </c>
      <c r="M8" s="21">
        <v>221</v>
      </c>
      <c r="N8" s="42">
        <v>22</v>
      </c>
      <c r="O8" s="21">
        <v>361</v>
      </c>
      <c r="P8" s="42">
        <v>22</v>
      </c>
      <c r="Q8" s="21">
        <v>426</v>
      </c>
      <c r="R8" s="42">
        <v>22</v>
      </c>
      <c r="S8" s="21">
        <v>501</v>
      </c>
      <c r="T8" s="42">
        <v>22</v>
      </c>
      <c r="U8" s="21">
        <v>551</v>
      </c>
      <c r="V8" s="42">
        <v>22</v>
      </c>
      <c r="W8" s="22">
        <v>1081</v>
      </c>
      <c r="X8" s="42">
        <v>22</v>
      </c>
      <c r="Y8" s="22">
        <v>1561</v>
      </c>
      <c r="Z8" s="42">
        <v>22</v>
      </c>
      <c r="AA8" s="22">
        <v>2301</v>
      </c>
      <c r="AB8" s="42">
        <v>22</v>
      </c>
      <c r="AC8" s="22">
        <v>4001</v>
      </c>
      <c r="AD8" s="42">
        <v>22</v>
      </c>
      <c r="AE8" s="22">
        <v>5201</v>
      </c>
      <c r="AF8" s="42">
        <v>22</v>
      </c>
      <c r="AG8" s="22">
        <v>8401</v>
      </c>
      <c r="AH8" s="42">
        <v>22</v>
      </c>
      <c r="AI8" s="22">
        <v>15001</v>
      </c>
      <c r="AJ8" s="42">
        <v>22</v>
      </c>
      <c r="AK8" s="22">
        <v>4401</v>
      </c>
      <c r="AL8" s="42">
        <v>22</v>
      </c>
      <c r="AM8" s="22">
        <v>9401</v>
      </c>
      <c r="AN8" s="42">
        <v>22</v>
      </c>
      <c r="AO8" s="22">
        <v>14001</v>
      </c>
      <c r="AP8" s="42">
        <v>22</v>
      </c>
      <c r="AQ8" s="22">
        <v>24001</v>
      </c>
      <c r="AR8" s="42">
        <v>22</v>
      </c>
      <c r="AS8" s="31"/>
      <c r="AT8" s="42"/>
      <c r="AU8" s="31"/>
      <c r="AV8" s="42"/>
      <c r="AW8" s="31"/>
      <c r="AX8" s="42"/>
      <c r="AY8" s="31"/>
      <c r="AZ8" s="42"/>
      <c r="BA8" s="31"/>
      <c r="BB8" s="42"/>
      <c r="BC8" s="31"/>
      <c r="BD8" s="42"/>
      <c r="BE8" s="31"/>
      <c r="BF8" s="42"/>
      <c r="BG8" s="31"/>
      <c r="BH8" s="42"/>
    </row>
    <row r="9" spans="1:60">
      <c r="A9" s="21">
        <v>60</v>
      </c>
      <c r="B9" s="42">
        <v>22</v>
      </c>
      <c r="C9" s="21">
        <v>69</v>
      </c>
      <c r="D9" s="42">
        <v>22</v>
      </c>
      <c r="E9" s="21">
        <v>110</v>
      </c>
      <c r="F9" s="42">
        <v>22</v>
      </c>
      <c r="G9" s="21">
        <v>75</v>
      </c>
      <c r="H9" s="42">
        <v>22</v>
      </c>
      <c r="I9" s="21">
        <v>86</v>
      </c>
      <c r="J9" s="42">
        <v>22</v>
      </c>
      <c r="K9" s="21">
        <v>145</v>
      </c>
      <c r="L9" s="42">
        <v>22</v>
      </c>
      <c r="M9" s="21">
        <v>224</v>
      </c>
      <c r="N9" s="42">
        <v>22</v>
      </c>
      <c r="O9" s="21">
        <v>370</v>
      </c>
      <c r="P9" s="42">
        <v>22</v>
      </c>
      <c r="Q9" s="21">
        <v>440</v>
      </c>
      <c r="R9" s="42">
        <v>22</v>
      </c>
      <c r="S9" s="21">
        <v>510</v>
      </c>
      <c r="T9" s="42">
        <v>22</v>
      </c>
      <c r="U9" s="21">
        <v>575</v>
      </c>
      <c r="V9" s="42">
        <v>22</v>
      </c>
      <c r="W9" s="22">
        <v>1100</v>
      </c>
      <c r="X9" s="42">
        <v>22</v>
      </c>
      <c r="Y9" s="22">
        <v>2000</v>
      </c>
      <c r="Z9" s="42">
        <v>22</v>
      </c>
      <c r="AA9" s="22">
        <v>2330</v>
      </c>
      <c r="AB9" s="42">
        <v>22</v>
      </c>
      <c r="AC9" s="22">
        <v>4050</v>
      </c>
      <c r="AD9" s="42">
        <v>22</v>
      </c>
      <c r="AE9" s="22">
        <v>5300</v>
      </c>
      <c r="AF9" s="42">
        <v>22</v>
      </c>
      <c r="AG9" s="22">
        <v>8550</v>
      </c>
      <c r="AH9" s="42">
        <v>22</v>
      </c>
      <c r="AI9" s="22">
        <v>15300</v>
      </c>
      <c r="AJ9" s="42">
        <v>22</v>
      </c>
      <c r="AK9" s="22">
        <v>4500</v>
      </c>
      <c r="AL9" s="42">
        <v>22</v>
      </c>
      <c r="AM9" s="22">
        <v>10000</v>
      </c>
      <c r="AN9" s="42">
        <v>22</v>
      </c>
      <c r="AO9" s="22">
        <v>15000</v>
      </c>
      <c r="AP9" s="42">
        <v>22</v>
      </c>
      <c r="AQ9" s="22">
        <v>26000</v>
      </c>
      <c r="AR9" s="42">
        <v>22</v>
      </c>
      <c r="AS9" s="31">
        <v>260</v>
      </c>
      <c r="AT9" s="42">
        <v>5</v>
      </c>
      <c r="AU9" s="31">
        <v>670</v>
      </c>
      <c r="AV9" s="42">
        <v>5</v>
      </c>
      <c r="AW9" s="31">
        <v>95</v>
      </c>
      <c r="AX9" s="42">
        <v>5</v>
      </c>
      <c r="AY9" s="31">
        <v>140</v>
      </c>
      <c r="AZ9" s="42">
        <v>5</v>
      </c>
      <c r="BA9" s="31">
        <v>400</v>
      </c>
      <c r="BB9" s="42">
        <v>5</v>
      </c>
      <c r="BC9" s="31">
        <v>1300</v>
      </c>
      <c r="BD9" s="42">
        <v>5</v>
      </c>
      <c r="BE9" s="31">
        <v>1600</v>
      </c>
      <c r="BF9" s="42">
        <v>5</v>
      </c>
      <c r="BG9" s="31">
        <v>1500</v>
      </c>
      <c r="BH9" s="42">
        <v>5</v>
      </c>
    </row>
    <row r="10" spans="1:60">
      <c r="A10" s="21"/>
      <c r="B10" s="42">
        <v>21</v>
      </c>
      <c r="C10" s="21"/>
      <c r="D10" s="42">
        <v>21</v>
      </c>
      <c r="E10" s="21">
        <v>111</v>
      </c>
      <c r="F10" s="42">
        <v>21</v>
      </c>
      <c r="G10" s="21">
        <v>76</v>
      </c>
      <c r="H10" s="42">
        <v>21</v>
      </c>
      <c r="I10" s="21">
        <v>87</v>
      </c>
      <c r="J10" s="42">
        <v>21</v>
      </c>
      <c r="K10" s="21">
        <v>146</v>
      </c>
      <c r="L10" s="42">
        <v>21</v>
      </c>
      <c r="M10" s="21">
        <v>225</v>
      </c>
      <c r="N10" s="42">
        <v>21</v>
      </c>
      <c r="O10" s="21">
        <v>371</v>
      </c>
      <c r="P10" s="42">
        <v>21</v>
      </c>
      <c r="Q10" s="21">
        <v>441</v>
      </c>
      <c r="R10" s="42">
        <v>21</v>
      </c>
      <c r="S10" s="21">
        <v>511</v>
      </c>
      <c r="T10" s="42">
        <v>21</v>
      </c>
      <c r="U10" s="21">
        <v>576</v>
      </c>
      <c r="V10" s="42">
        <v>21</v>
      </c>
      <c r="W10" s="22">
        <v>1101</v>
      </c>
      <c r="X10" s="42">
        <v>21</v>
      </c>
      <c r="Y10" s="22">
        <v>2001</v>
      </c>
      <c r="Z10" s="42">
        <v>21</v>
      </c>
      <c r="AA10" s="22">
        <v>2331</v>
      </c>
      <c r="AB10" s="42">
        <v>21</v>
      </c>
      <c r="AC10" s="22">
        <v>4051</v>
      </c>
      <c r="AD10" s="42">
        <v>21</v>
      </c>
      <c r="AE10" s="22">
        <v>5301</v>
      </c>
      <c r="AF10" s="42">
        <v>21</v>
      </c>
      <c r="AG10" s="22">
        <v>8551</v>
      </c>
      <c r="AH10" s="42">
        <v>21</v>
      </c>
      <c r="AI10" s="22">
        <v>15301</v>
      </c>
      <c r="AJ10" s="42">
        <v>21</v>
      </c>
      <c r="AK10" s="22">
        <v>4501</v>
      </c>
      <c r="AL10" s="42">
        <v>21</v>
      </c>
      <c r="AM10" s="22">
        <v>10001</v>
      </c>
      <c r="AN10" s="42">
        <v>21</v>
      </c>
      <c r="AO10" s="22">
        <v>15001</v>
      </c>
      <c r="AP10" s="42">
        <v>21</v>
      </c>
      <c r="AQ10" s="22">
        <v>26001</v>
      </c>
      <c r="AR10" s="42">
        <v>21</v>
      </c>
      <c r="AS10" s="31"/>
      <c r="AT10" s="42"/>
      <c r="AU10" s="31"/>
      <c r="AV10" s="42"/>
      <c r="AW10" s="31"/>
      <c r="AX10" s="42"/>
      <c r="AY10" s="31"/>
      <c r="AZ10" s="42"/>
      <c r="BA10" s="31"/>
      <c r="BB10" s="42"/>
      <c r="BC10" s="31"/>
      <c r="BD10" s="42"/>
      <c r="BE10" s="31"/>
      <c r="BF10" s="42"/>
      <c r="BG10" s="31"/>
      <c r="BH10" s="42"/>
    </row>
    <row r="11" spans="1:60">
      <c r="A11" s="21">
        <v>61</v>
      </c>
      <c r="B11" s="42">
        <v>21</v>
      </c>
      <c r="C11" s="21">
        <v>70</v>
      </c>
      <c r="D11" s="42">
        <v>21</v>
      </c>
      <c r="E11" s="21">
        <v>112</v>
      </c>
      <c r="F11" s="42">
        <v>21</v>
      </c>
      <c r="G11" s="21">
        <v>78</v>
      </c>
      <c r="H11" s="42">
        <v>21</v>
      </c>
      <c r="I11" s="21">
        <v>89</v>
      </c>
      <c r="J11" s="42">
        <v>21</v>
      </c>
      <c r="K11" s="21">
        <v>150</v>
      </c>
      <c r="L11" s="42">
        <v>21</v>
      </c>
      <c r="M11" s="21">
        <v>228</v>
      </c>
      <c r="N11" s="42">
        <v>21</v>
      </c>
      <c r="O11" s="21">
        <v>380</v>
      </c>
      <c r="P11" s="42">
        <v>21</v>
      </c>
      <c r="Q11" s="21">
        <v>455</v>
      </c>
      <c r="R11" s="42">
        <v>21</v>
      </c>
      <c r="S11" s="21">
        <v>520</v>
      </c>
      <c r="T11" s="42">
        <v>21</v>
      </c>
      <c r="U11" s="21">
        <v>590</v>
      </c>
      <c r="V11" s="42">
        <v>21</v>
      </c>
      <c r="W11" s="22">
        <v>1120</v>
      </c>
      <c r="X11" s="42">
        <v>21</v>
      </c>
      <c r="Y11" s="22">
        <v>2020</v>
      </c>
      <c r="Z11" s="42">
        <v>21</v>
      </c>
      <c r="AA11" s="22">
        <v>2360</v>
      </c>
      <c r="AB11" s="42">
        <v>21</v>
      </c>
      <c r="AC11" s="22">
        <v>4100</v>
      </c>
      <c r="AD11" s="42">
        <v>21</v>
      </c>
      <c r="AE11" s="22">
        <v>5400</v>
      </c>
      <c r="AF11" s="42">
        <v>21</v>
      </c>
      <c r="AG11" s="22">
        <v>9100</v>
      </c>
      <c r="AH11" s="42">
        <v>21</v>
      </c>
      <c r="AI11" s="22">
        <v>16000</v>
      </c>
      <c r="AJ11" s="42">
        <v>21</v>
      </c>
      <c r="AK11" s="22">
        <v>5000</v>
      </c>
      <c r="AL11" s="42">
        <v>21</v>
      </c>
      <c r="AM11" s="22">
        <v>10200</v>
      </c>
      <c r="AN11" s="42">
        <v>21</v>
      </c>
      <c r="AO11" s="22">
        <v>16000</v>
      </c>
      <c r="AP11" s="42">
        <v>21</v>
      </c>
      <c r="AQ11" s="22">
        <v>27000</v>
      </c>
      <c r="AR11" s="42">
        <v>21</v>
      </c>
      <c r="AS11" s="31">
        <v>280</v>
      </c>
      <c r="AT11" s="42">
        <v>6</v>
      </c>
      <c r="AU11" s="31">
        <v>700</v>
      </c>
      <c r="AV11" s="42">
        <v>6</v>
      </c>
      <c r="AW11" s="31">
        <v>100</v>
      </c>
      <c r="AX11" s="42">
        <v>6</v>
      </c>
      <c r="AY11" s="31">
        <v>150</v>
      </c>
      <c r="AZ11" s="42">
        <v>6</v>
      </c>
      <c r="BA11" s="31">
        <v>425</v>
      </c>
      <c r="BB11" s="42">
        <v>6</v>
      </c>
      <c r="BC11" s="31">
        <v>1400</v>
      </c>
      <c r="BD11" s="42">
        <v>6</v>
      </c>
      <c r="BE11" s="31">
        <v>1700</v>
      </c>
      <c r="BF11" s="42">
        <v>6</v>
      </c>
      <c r="BG11" s="31">
        <v>1600</v>
      </c>
      <c r="BH11" s="42">
        <v>6</v>
      </c>
    </row>
    <row r="12" spans="1:60">
      <c r="A12" s="21"/>
      <c r="B12" s="42">
        <v>20</v>
      </c>
      <c r="C12" s="21"/>
      <c r="D12" s="42">
        <v>20</v>
      </c>
      <c r="E12" s="21">
        <v>113</v>
      </c>
      <c r="F12" s="42">
        <v>20</v>
      </c>
      <c r="G12" s="21">
        <v>79</v>
      </c>
      <c r="H12" s="42">
        <v>20</v>
      </c>
      <c r="I12" s="21">
        <v>90</v>
      </c>
      <c r="J12" s="42">
        <v>20</v>
      </c>
      <c r="K12" s="21">
        <v>151</v>
      </c>
      <c r="L12" s="42">
        <v>20</v>
      </c>
      <c r="M12" s="21">
        <v>229</v>
      </c>
      <c r="N12" s="42">
        <v>20</v>
      </c>
      <c r="O12" s="21">
        <v>381</v>
      </c>
      <c r="P12" s="42">
        <v>20</v>
      </c>
      <c r="Q12" s="21">
        <v>456</v>
      </c>
      <c r="R12" s="42">
        <v>20</v>
      </c>
      <c r="S12" s="21">
        <v>521</v>
      </c>
      <c r="T12" s="42">
        <v>20</v>
      </c>
      <c r="U12" s="21">
        <v>591</v>
      </c>
      <c r="V12" s="42">
        <v>20</v>
      </c>
      <c r="W12" s="22">
        <v>1121</v>
      </c>
      <c r="X12" s="42">
        <v>20</v>
      </c>
      <c r="Y12" s="22">
        <v>2021</v>
      </c>
      <c r="Z12" s="42">
        <v>20</v>
      </c>
      <c r="AA12" s="22">
        <v>2361</v>
      </c>
      <c r="AB12" s="42">
        <v>20</v>
      </c>
      <c r="AC12" s="22">
        <v>4101</v>
      </c>
      <c r="AD12" s="42">
        <v>20</v>
      </c>
      <c r="AE12" s="22">
        <v>5401</v>
      </c>
      <c r="AF12" s="42">
        <v>20</v>
      </c>
      <c r="AG12" s="22">
        <v>9101</v>
      </c>
      <c r="AH12" s="42">
        <v>20</v>
      </c>
      <c r="AI12" s="22">
        <v>16001</v>
      </c>
      <c r="AJ12" s="42">
        <v>20</v>
      </c>
      <c r="AK12" s="22">
        <v>5001</v>
      </c>
      <c r="AL12" s="42">
        <v>20</v>
      </c>
      <c r="AM12" s="22">
        <v>10201</v>
      </c>
      <c r="AN12" s="42">
        <v>20</v>
      </c>
      <c r="AO12" s="22">
        <v>16001</v>
      </c>
      <c r="AP12" s="42">
        <v>20</v>
      </c>
      <c r="AQ12" s="22">
        <v>27001</v>
      </c>
      <c r="AR12" s="42">
        <v>20</v>
      </c>
      <c r="AS12" s="31"/>
      <c r="AT12" s="42"/>
      <c r="AU12" s="31"/>
      <c r="AV12" s="42"/>
      <c r="AW12" s="31"/>
      <c r="AX12" s="42"/>
      <c r="AY12" s="31"/>
      <c r="AZ12" s="42"/>
      <c r="BA12" s="31"/>
      <c r="BB12" s="42"/>
      <c r="BC12" s="31"/>
      <c r="BD12" s="42"/>
      <c r="BE12" s="31"/>
      <c r="BF12" s="42"/>
      <c r="BG12" s="31"/>
      <c r="BH12" s="42"/>
    </row>
    <row r="13" spans="1:60">
      <c r="A13" s="21">
        <v>62</v>
      </c>
      <c r="B13" s="42">
        <v>20</v>
      </c>
      <c r="C13" s="21">
        <v>71</v>
      </c>
      <c r="D13" s="42">
        <v>20</v>
      </c>
      <c r="E13" s="21">
        <v>114</v>
      </c>
      <c r="F13" s="42">
        <v>20</v>
      </c>
      <c r="G13" s="21">
        <v>81</v>
      </c>
      <c r="H13" s="42">
        <v>20</v>
      </c>
      <c r="I13" s="21">
        <v>92</v>
      </c>
      <c r="J13" s="42">
        <v>20</v>
      </c>
      <c r="K13" s="21">
        <v>155</v>
      </c>
      <c r="L13" s="42">
        <v>20</v>
      </c>
      <c r="M13" s="21">
        <v>232</v>
      </c>
      <c r="N13" s="42">
        <v>20</v>
      </c>
      <c r="O13" s="21">
        <v>387</v>
      </c>
      <c r="P13" s="42">
        <v>20</v>
      </c>
      <c r="Q13" s="21">
        <v>470</v>
      </c>
      <c r="R13" s="42">
        <v>20</v>
      </c>
      <c r="S13" s="21">
        <v>530</v>
      </c>
      <c r="T13" s="42">
        <v>20</v>
      </c>
      <c r="U13" s="21">
        <v>600</v>
      </c>
      <c r="V13" s="42">
        <v>20</v>
      </c>
      <c r="W13" s="22">
        <v>1140</v>
      </c>
      <c r="X13" s="42">
        <v>20</v>
      </c>
      <c r="Y13" s="22">
        <v>2040</v>
      </c>
      <c r="Z13" s="42">
        <v>20</v>
      </c>
      <c r="AA13" s="22">
        <v>2390</v>
      </c>
      <c r="AB13" s="42">
        <v>20</v>
      </c>
      <c r="AC13" s="22">
        <v>4150</v>
      </c>
      <c r="AD13" s="42">
        <v>20</v>
      </c>
      <c r="AE13" s="22">
        <v>5500</v>
      </c>
      <c r="AF13" s="42">
        <v>20</v>
      </c>
      <c r="AG13" s="22">
        <v>9250</v>
      </c>
      <c r="AH13" s="42">
        <v>20</v>
      </c>
      <c r="AI13" s="22">
        <v>16300</v>
      </c>
      <c r="AJ13" s="42">
        <v>20</v>
      </c>
      <c r="AK13" s="22">
        <v>5100</v>
      </c>
      <c r="AL13" s="42">
        <v>20</v>
      </c>
      <c r="AM13" s="22">
        <v>10400</v>
      </c>
      <c r="AN13" s="42">
        <v>20</v>
      </c>
      <c r="AO13" s="22">
        <v>16300</v>
      </c>
      <c r="AP13" s="42">
        <v>20</v>
      </c>
      <c r="AQ13" s="22">
        <v>28000</v>
      </c>
      <c r="AR13" s="42">
        <v>20</v>
      </c>
      <c r="AS13" s="31">
        <v>300</v>
      </c>
      <c r="AT13" s="42">
        <v>7</v>
      </c>
      <c r="AU13" s="31">
        <v>730</v>
      </c>
      <c r="AV13" s="42">
        <v>7</v>
      </c>
      <c r="AW13" s="31">
        <v>105</v>
      </c>
      <c r="AX13" s="42">
        <v>7</v>
      </c>
      <c r="AY13" s="31">
        <v>160</v>
      </c>
      <c r="AZ13" s="42">
        <v>7</v>
      </c>
      <c r="BA13" s="31">
        <v>450</v>
      </c>
      <c r="BB13" s="42">
        <v>7</v>
      </c>
      <c r="BC13" s="31">
        <v>1500</v>
      </c>
      <c r="BD13" s="42">
        <v>7</v>
      </c>
      <c r="BE13" s="31">
        <v>1800</v>
      </c>
      <c r="BF13" s="42">
        <v>7</v>
      </c>
      <c r="BG13" s="31">
        <v>1700</v>
      </c>
      <c r="BH13" s="42">
        <v>7</v>
      </c>
    </row>
    <row r="14" spans="1:60">
      <c r="A14" s="21"/>
      <c r="B14" s="42">
        <v>19</v>
      </c>
      <c r="C14" s="21"/>
      <c r="D14" s="42">
        <v>19</v>
      </c>
      <c r="E14" s="21">
        <v>115</v>
      </c>
      <c r="F14" s="42">
        <v>19</v>
      </c>
      <c r="G14" s="21">
        <v>82</v>
      </c>
      <c r="H14" s="42">
        <v>19</v>
      </c>
      <c r="I14" s="21">
        <v>93</v>
      </c>
      <c r="J14" s="42">
        <v>19</v>
      </c>
      <c r="K14" s="21">
        <v>156</v>
      </c>
      <c r="L14" s="42">
        <v>19</v>
      </c>
      <c r="M14" s="21">
        <v>233</v>
      </c>
      <c r="N14" s="42">
        <v>19</v>
      </c>
      <c r="O14" s="21">
        <v>388</v>
      </c>
      <c r="P14" s="42">
        <v>19</v>
      </c>
      <c r="Q14" s="21">
        <v>471</v>
      </c>
      <c r="R14" s="42">
        <v>19</v>
      </c>
      <c r="S14" s="21">
        <v>531</v>
      </c>
      <c r="T14" s="42">
        <v>19</v>
      </c>
      <c r="U14" s="21">
        <v>601</v>
      </c>
      <c r="V14" s="42">
        <v>19</v>
      </c>
      <c r="W14" s="22">
        <v>1141</v>
      </c>
      <c r="X14" s="42">
        <v>19</v>
      </c>
      <c r="Y14" s="22">
        <v>2041</v>
      </c>
      <c r="Z14" s="42">
        <v>19</v>
      </c>
      <c r="AA14" s="22">
        <v>2391</v>
      </c>
      <c r="AB14" s="42">
        <v>19</v>
      </c>
      <c r="AC14" s="22">
        <v>4151</v>
      </c>
      <c r="AD14" s="42">
        <v>19</v>
      </c>
      <c r="AE14" s="22">
        <v>5501</v>
      </c>
      <c r="AF14" s="42">
        <v>19</v>
      </c>
      <c r="AG14" s="22">
        <v>9251</v>
      </c>
      <c r="AH14" s="42">
        <v>19</v>
      </c>
      <c r="AI14" s="22">
        <v>16301</v>
      </c>
      <c r="AJ14" s="42">
        <v>19</v>
      </c>
      <c r="AK14" s="22">
        <v>5101</v>
      </c>
      <c r="AL14" s="42">
        <v>19</v>
      </c>
      <c r="AM14" s="22">
        <v>10401</v>
      </c>
      <c r="AN14" s="42">
        <v>19</v>
      </c>
      <c r="AO14" s="22">
        <v>16301</v>
      </c>
      <c r="AP14" s="42">
        <v>19</v>
      </c>
      <c r="AQ14" s="22">
        <v>28001</v>
      </c>
      <c r="AR14" s="42">
        <v>19</v>
      </c>
      <c r="AS14" s="31"/>
      <c r="AT14" s="42"/>
      <c r="AU14" s="31"/>
      <c r="AV14" s="42"/>
      <c r="AW14" s="31"/>
      <c r="AX14" s="42"/>
      <c r="AY14" s="31"/>
      <c r="AZ14" s="42"/>
      <c r="BA14" s="31"/>
      <c r="BB14" s="42"/>
      <c r="BC14" s="31"/>
      <c r="BD14" s="42"/>
      <c r="BE14" s="31"/>
      <c r="BF14" s="42"/>
      <c r="BG14" s="31"/>
      <c r="BH14" s="42"/>
    </row>
    <row r="15" spans="1:60">
      <c r="A15" s="21">
        <v>63</v>
      </c>
      <c r="B15" s="42">
        <v>19</v>
      </c>
      <c r="C15" s="21">
        <v>72</v>
      </c>
      <c r="D15" s="42">
        <v>19</v>
      </c>
      <c r="E15" s="21">
        <v>116</v>
      </c>
      <c r="F15" s="42">
        <v>19</v>
      </c>
      <c r="G15" s="21">
        <v>84</v>
      </c>
      <c r="H15" s="42">
        <v>19</v>
      </c>
      <c r="I15" s="21">
        <v>95</v>
      </c>
      <c r="J15" s="42">
        <v>19</v>
      </c>
      <c r="K15" s="21">
        <v>160</v>
      </c>
      <c r="L15" s="42">
        <v>19</v>
      </c>
      <c r="M15" s="21">
        <v>236</v>
      </c>
      <c r="N15" s="42">
        <v>19</v>
      </c>
      <c r="O15" s="21">
        <v>394</v>
      </c>
      <c r="P15" s="42">
        <v>19</v>
      </c>
      <c r="Q15" s="21">
        <v>480</v>
      </c>
      <c r="R15" s="42">
        <v>19</v>
      </c>
      <c r="S15" s="21">
        <v>540</v>
      </c>
      <c r="T15" s="42">
        <v>19</v>
      </c>
      <c r="U15" s="21">
        <v>610</v>
      </c>
      <c r="V15" s="42">
        <v>19</v>
      </c>
      <c r="W15" s="22">
        <v>1160</v>
      </c>
      <c r="X15" s="42">
        <v>19</v>
      </c>
      <c r="Y15" s="22">
        <v>2060</v>
      </c>
      <c r="Z15" s="42">
        <v>19</v>
      </c>
      <c r="AA15" s="22">
        <v>2420</v>
      </c>
      <c r="AB15" s="42">
        <v>19</v>
      </c>
      <c r="AC15" s="22">
        <v>4200</v>
      </c>
      <c r="AD15" s="42">
        <v>19</v>
      </c>
      <c r="AE15" s="22">
        <v>6000</v>
      </c>
      <c r="AF15" s="42">
        <v>19</v>
      </c>
      <c r="AG15" s="22">
        <v>9400</v>
      </c>
      <c r="AH15" s="42">
        <v>19</v>
      </c>
      <c r="AI15" s="22">
        <v>17000</v>
      </c>
      <c r="AJ15" s="42">
        <v>19</v>
      </c>
      <c r="AK15" s="22">
        <v>5200</v>
      </c>
      <c r="AL15" s="42">
        <v>19</v>
      </c>
      <c r="AM15" s="22">
        <v>11000</v>
      </c>
      <c r="AN15" s="42">
        <v>19</v>
      </c>
      <c r="AO15" s="22">
        <v>17000</v>
      </c>
      <c r="AP15" s="42">
        <v>19</v>
      </c>
      <c r="AQ15" s="22">
        <v>29000</v>
      </c>
      <c r="AR15" s="42">
        <v>19</v>
      </c>
      <c r="AS15" s="31">
        <v>320</v>
      </c>
      <c r="AT15" s="42">
        <v>8</v>
      </c>
      <c r="AU15" s="31">
        <v>760</v>
      </c>
      <c r="AV15" s="42">
        <v>8</v>
      </c>
      <c r="AW15" s="31">
        <v>110</v>
      </c>
      <c r="AX15" s="42">
        <v>8</v>
      </c>
      <c r="AY15" s="31">
        <v>180</v>
      </c>
      <c r="AZ15" s="42">
        <v>8</v>
      </c>
      <c r="BA15" s="31">
        <v>475</v>
      </c>
      <c r="BB15" s="42">
        <v>8</v>
      </c>
      <c r="BC15" s="31">
        <v>1600</v>
      </c>
      <c r="BD15" s="42">
        <v>8</v>
      </c>
      <c r="BE15" s="31">
        <v>1900</v>
      </c>
      <c r="BF15" s="42">
        <v>8</v>
      </c>
      <c r="BG15" s="31">
        <v>1800</v>
      </c>
      <c r="BH15" s="42">
        <v>8</v>
      </c>
    </row>
    <row r="16" spans="1:60">
      <c r="A16" s="21"/>
      <c r="B16" s="42">
        <v>18</v>
      </c>
      <c r="C16" s="21"/>
      <c r="D16" s="42">
        <v>18</v>
      </c>
      <c r="E16" s="21">
        <v>117</v>
      </c>
      <c r="F16" s="42">
        <v>18</v>
      </c>
      <c r="G16" s="21">
        <v>85</v>
      </c>
      <c r="H16" s="42">
        <v>18</v>
      </c>
      <c r="I16" s="21">
        <v>94</v>
      </c>
      <c r="J16" s="42">
        <v>18</v>
      </c>
      <c r="K16" s="21">
        <v>161</v>
      </c>
      <c r="L16" s="42">
        <v>18</v>
      </c>
      <c r="M16" s="21">
        <v>237</v>
      </c>
      <c r="N16" s="42">
        <v>18</v>
      </c>
      <c r="O16" s="21">
        <v>395</v>
      </c>
      <c r="P16" s="42">
        <v>18</v>
      </c>
      <c r="Q16" s="21">
        <v>481</v>
      </c>
      <c r="R16" s="42">
        <v>18</v>
      </c>
      <c r="S16" s="21">
        <v>541</v>
      </c>
      <c r="T16" s="42">
        <v>18</v>
      </c>
      <c r="U16" s="21">
        <v>611</v>
      </c>
      <c r="V16" s="42">
        <v>18</v>
      </c>
      <c r="W16" s="22">
        <v>1161</v>
      </c>
      <c r="X16" s="42">
        <v>18</v>
      </c>
      <c r="Y16" s="22">
        <v>2061</v>
      </c>
      <c r="Z16" s="42">
        <v>18</v>
      </c>
      <c r="AA16" s="22">
        <v>2421</v>
      </c>
      <c r="AB16" s="42">
        <v>18</v>
      </c>
      <c r="AC16" s="22">
        <v>4201</v>
      </c>
      <c r="AD16" s="42">
        <v>18</v>
      </c>
      <c r="AE16" s="22">
        <v>6001</v>
      </c>
      <c r="AF16" s="42">
        <v>18</v>
      </c>
      <c r="AG16" s="22">
        <v>9401</v>
      </c>
      <c r="AH16" s="42">
        <v>18</v>
      </c>
      <c r="AI16" s="22">
        <v>17001</v>
      </c>
      <c r="AJ16" s="42">
        <v>18</v>
      </c>
      <c r="AK16" s="22">
        <v>5201</v>
      </c>
      <c r="AL16" s="42">
        <v>18</v>
      </c>
      <c r="AM16" s="22">
        <v>11001</v>
      </c>
      <c r="AN16" s="42">
        <v>18</v>
      </c>
      <c r="AO16" s="22">
        <v>17001</v>
      </c>
      <c r="AP16" s="42">
        <v>18</v>
      </c>
      <c r="AQ16" s="22">
        <v>29001</v>
      </c>
      <c r="AR16" s="42">
        <v>18</v>
      </c>
      <c r="AS16" s="31"/>
      <c r="AT16" s="42"/>
      <c r="AU16" s="31"/>
      <c r="AV16" s="42"/>
      <c r="AW16" s="31"/>
      <c r="AX16" s="42"/>
      <c r="AY16" s="31"/>
      <c r="AZ16" s="42"/>
      <c r="BA16" s="31"/>
      <c r="BB16" s="42"/>
      <c r="BC16" s="31"/>
      <c r="BD16" s="42"/>
      <c r="BE16" s="31"/>
      <c r="BF16" s="42"/>
      <c r="BG16" s="31"/>
      <c r="BH16" s="42"/>
    </row>
    <row r="17" spans="1:60">
      <c r="A17" s="21">
        <v>64</v>
      </c>
      <c r="B17" s="42">
        <v>18</v>
      </c>
      <c r="C17" s="21">
        <v>73</v>
      </c>
      <c r="D17" s="42">
        <v>18</v>
      </c>
      <c r="E17" s="21">
        <v>118</v>
      </c>
      <c r="F17" s="42">
        <v>18</v>
      </c>
      <c r="G17" s="21">
        <v>87</v>
      </c>
      <c r="H17" s="42">
        <v>18</v>
      </c>
      <c r="I17" s="21">
        <v>98</v>
      </c>
      <c r="J17" s="42">
        <v>18</v>
      </c>
      <c r="K17" s="21">
        <v>165</v>
      </c>
      <c r="L17" s="42">
        <v>18</v>
      </c>
      <c r="M17" s="21">
        <v>240</v>
      </c>
      <c r="N17" s="42">
        <v>18</v>
      </c>
      <c r="O17" s="21">
        <v>402</v>
      </c>
      <c r="P17" s="42">
        <v>18</v>
      </c>
      <c r="Q17" s="21">
        <v>490</v>
      </c>
      <c r="R17" s="42">
        <v>18</v>
      </c>
      <c r="S17" s="21">
        <v>550</v>
      </c>
      <c r="T17" s="42">
        <v>18</v>
      </c>
      <c r="U17" s="21">
        <v>620</v>
      </c>
      <c r="V17" s="42">
        <v>18</v>
      </c>
      <c r="W17" s="22">
        <v>1180</v>
      </c>
      <c r="X17" s="42">
        <v>18</v>
      </c>
      <c r="Y17" s="22">
        <v>2090</v>
      </c>
      <c r="Z17" s="42">
        <v>18</v>
      </c>
      <c r="AA17" s="22">
        <v>2460</v>
      </c>
      <c r="AB17" s="42">
        <v>18</v>
      </c>
      <c r="AC17" s="22">
        <v>4250</v>
      </c>
      <c r="AD17" s="42">
        <v>18</v>
      </c>
      <c r="AE17" s="22">
        <v>6100</v>
      </c>
      <c r="AF17" s="42">
        <v>18</v>
      </c>
      <c r="AG17" s="22">
        <v>10000</v>
      </c>
      <c r="AH17" s="42">
        <v>18</v>
      </c>
      <c r="AI17" s="22">
        <v>17300</v>
      </c>
      <c r="AJ17" s="42">
        <v>18</v>
      </c>
      <c r="AK17" s="22">
        <v>5300</v>
      </c>
      <c r="AL17" s="42">
        <v>18</v>
      </c>
      <c r="AM17" s="22">
        <v>11200</v>
      </c>
      <c r="AN17" s="42">
        <v>18</v>
      </c>
      <c r="AO17" s="22">
        <v>17300</v>
      </c>
      <c r="AP17" s="42">
        <v>18</v>
      </c>
      <c r="AQ17" s="22">
        <v>30000</v>
      </c>
      <c r="AR17" s="42">
        <v>18</v>
      </c>
      <c r="AS17" s="31">
        <v>340</v>
      </c>
      <c r="AT17" s="42">
        <v>9</v>
      </c>
      <c r="AU17" s="31">
        <v>790</v>
      </c>
      <c r="AV17" s="42">
        <v>9</v>
      </c>
      <c r="AW17" s="31">
        <v>115</v>
      </c>
      <c r="AX17" s="42">
        <v>9</v>
      </c>
      <c r="AY17" s="31">
        <v>200</v>
      </c>
      <c r="AZ17" s="42">
        <v>9</v>
      </c>
      <c r="BA17" s="31">
        <v>500</v>
      </c>
      <c r="BB17" s="42">
        <v>9</v>
      </c>
      <c r="BC17" s="31">
        <v>1700</v>
      </c>
      <c r="BD17" s="42">
        <v>9</v>
      </c>
      <c r="BE17" s="31">
        <v>2000</v>
      </c>
      <c r="BF17" s="42">
        <v>9</v>
      </c>
      <c r="BG17" s="31">
        <v>1900</v>
      </c>
      <c r="BH17" s="42">
        <v>9</v>
      </c>
    </row>
    <row r="18" spans="1:60">
      <c r="A18" s="21"/>
      <c r="B18" s="42">
        <v>17</v>
      </c>
      <c r="C18" s="21"/>
      <c r="D18" s="42">
        <v>17</v>
      </c>
      <c r="E18" s="21">
        <v>119</v>
      </c>
      <c r="F18" s="42">
        <v>17</v>
      </c>
      <c r="G18" s="21">
        <v>88</v>
      </c>
      <c r="H18" s="42">
        <v>17</v>
      </c>
      <c r="I18" s="21">
        <v>99</v>
      </c>
      <c r="J18" s="42">
        <v>17</v>
      </c>
      <c r="K18" s="21">
        <v>166</v>
      </c>
      <c r="L18" s="42">
        <v>17</v>
      </c>
      <c r="M18" s="21">
        <v>241</v>
      </c>
      <c r="N18" s="42">
        <v>17</v>
      </c>
      <c r="O18" s="21">
        <v>403</v>
      </c>
      <c r="P18" s="42">
        <v>17</v>
      </c>
      <c r="Q18" s="21">
        <v>491</v>
      </c>
      <c r="R18" s="42">
        <v>17</v>
      </c>
      <c r="S18" s="21">
        <v>551</v>
      </c>
      <c r="T18" s="42">
        <v>17</v>
      </c>
      <c r="U18" s="21">
        <v>621</v>
      </c>
      <c r="V18" s="42">
        <v>17</v>
      </c>
      <c r="W18" s="22">
        <v>1181</v>
      </c>
      <c r="X18" s="42">
        <v>17</v>
      </c>
      <c r="Y18" s="22">
        <v>2091</v>
      </c>
      <c r="Z18" s="42">
        <v>17</v>
      </c>
      <c r="AA18" s="22">
        <v>2461</v>
      </c>
      <c r="AB18" s="42">
        <v>17</v>
      </c>
      <c r="AC18" s="22">
        <v>4251</v>
      </c>
      <c r="AD18" s="42">
        <v>17</v>
      </c>
      <c r="AE18" s="22">
        <v>6101</v>
      </c>
      <c r="AF18" s="42">
        <v>17</v>
      </c>
      <c r="AG18" s="22">
        <v>10001</v>
      </c>
      <c r="AH18" s="42">
        <v>17</v>
      </c>
      <c r="AI18" s="22">
        <v>17301</v>
      </c>
      <c r="AJ18" s="42">
        <v>17</v>
      </c>
      <c r="AK18" s="22">
        <v>5301</v>
      </c>
      <c r="AL18" s="42">
        <v>17</v>
      </c>
      <c r="AM18" s="22">
        <v>11201</v>
      </c>
      <c r="AN18" s="42">
        <v>17</v>
      </c>
      <c r="AO18" s="22">
        <v>17301</v>
      </c>
      <c r="AP18" s="42">
        <v>17</v>
      </c>
      <c r="AQ18" s="22">
        <v>30001</v>
      </c>
      <c r="AR18" s="42">
        <v>17</v>
      </c>
      <c r="AS18" s="31"/>
      <c r="AT18" s="42"/>
      <c r="AU18" s="31"/>
      <c r="AV18" s="42"/>
      <c r="AW18" s="31"/>
      <c r="AX18" s="42"/>
      <c r="AY18" s="31"/>
      <c r="AZ18" s="42"/>
      <c r="BA18" s="31"/>
      <c r="BB18" s="42"/>
      <c r="BC18" s="31"/>
      <c r="BD18" s="42"/>
      <c r="BE18" s="31"/>
      <c r="BF18" s="42"/>
      <c r="BG18" s="31"/>
      <c r="BH18" s="42"/>
    </row>
    <row r="19" spans="1:60">
      <c r="A19" s="21">
        <v>65</v>
      </c>
      <c r="B19" s="42">
        <v>17</v>
      </c>
      <c r="C19" s="21">
        <v>74</v>
      </c>
      <c r="D19" s="42">
        <v>17</v>
      </c>
      <c r="E19" s="21">
        <v>120</v>
      </c>
      <c r="F19" s="42">
        <v>17</v>
      </c>
      <c r="G19" s="21">
        <v>90</v>
      </c>
      <c r="H19" s="42">
        <v>17</v>
      </c>
      <c r="I19" s="21">
        <v>101</v>
      </c>
      <c r="J19" s="42">
        <v>17</v>
      </c>
      <c r="K19" s="21">
        <v>170</v>
      </c>
      <c r="L19" s="42">
        <v>17</v>
      </c>
      <c r="M19" s="21">
        <v>245</v>
      </c>
      <c r="N19" s="42">
        <v>17</v>
      </c>
      <c r="O19" s="21">
        <v>410</v>
      </c>
      <c r="P19" s="42">
        <v>17</v>
      </c>
      <c r="Q19" s="21">
        <v>500</v>
      </c>
      <c r="R19" s="42">
        <v>17</v>
      </c>
      <c r="S19" s="21">
        <v>560</v>
      </c>
      <c r="T19" s="42">
        <v>17</v>
      </c>
      <c r="U19" s="21">
        <v>630</v>
      </c>
      <c r="V19" s="42">
        <v>17</v>
      </c>
      <c r="W19" s="22">
        <v>1210</v>
      </c>
      <c r="X19" s="42">
        <v>17</v>
      </c>
      <c r="Y19" s="22">
        <v>2120</v>
      </c>
      <c r="Z19" s="42">
        <v>17</v>
      </c>
      <c r="AA19" s="22">
        <v>2500</v>
      </c>
      <c r="AB19" s="42">
        <v>17</v>
      </c>
      <c r="AC19" s="22">
        <v>4300</v>
      </c>
      <c r="AD19" s="42">
        <v>17</v>
      </c>
      <c r="AE19" s="22">
        <v>6200</v>
      </c>
      <c r="AF19" s="42">
        <v>17</v>
      </c>
      <c r="AG19" s="22">
        <v>10200</v>
      </c>
      <c r="AH19" s="42">
        <v>17</v>
      </c>
      <c r="AI19" s="22">
        <v>18000</v>
      </c>
      <c r="AJ19" s="42">
        <v>17</v>
      </c>
      <c r="AK19" s="22">
        <v>5450</v>
      </c>
      <c r="AL19" s="42">
        <v>17</v>
      </c>
      <c r="AM19" s="22">
        <v>11400</v>
      </c>
      <c r="AN19" s="42">
        <v>17</v>
      </c>
      <c r="AO19" s="22">
        <v>18000</v>
      </c>
      <c r="AP19" s="42">
        <v>17</v>
      </c>
      <c r="AQ19" s="22">
        <v>31000</v>
      </c>
      <c r="AR19" s="42">
        <v>17</v>
      </c>
      <c r="AS19" s="31">
        <v>360</v>
      </c>
      <c r="AT19" s="42">
        <v>10</v>
      </c>
      <c r="AU19" s="31">
        <v>820</v>
      </c>
      <c r="AV19" s="42">
        <v>10</v>
      </c>
      <c r="AW19" s="31">
        <v>120</v>
      </c>
      <c r="AX19" s="42">
        <v>10</v>
      </c>
      <c r="AY19" s="31">
        <v>220</v>
      </c>
      <c r="AZ19" s="42">
        <v>10</v>
      </c>
      <c r="BA19" s="31">
        <v>525</v>
      </c>
      <c r="BB19" s="42">
        <v>10</v>
      </c>
      <c r="BC19" s="31">
        <v>1800</v>
      </c>
      <c r="BD19" s="42">
        <v>10</v>
      </c>
      <c r="BE19" s="31">
        <v>2100</v>
      </c>
      <c r="BF19" s="42">
        <v>10</v>
      </c>
      <c r="BG19" s="31">
        <v>2000</v>
      </c>
      <c r="BH19" s="42">
        <v>10</v>
      </c>
    </row>
    <row r="20" spans="1:60">
      <c r="A20" s="21"/>
      <c r="B20" s="42">
        <v>16</v>
      </c>
      <c r="C20" s="21"/>
      <c r="D20" s="42">
        <v>16</v>
      </c>
      <c r="E20" s="21">
        <v>121</v>
      </c>
      <c r="F20" s="42">
        <v>16</v>
      </c>
      <c r="G20" s="21">
        <v>91</v>
      </c>
      <c r="H20" s="42">
        <v>16</v>
      </c>
      <c r="I20" s="21">
        <v>102</v>
      </c>
      <c r="J20" s="42">
        <v>16</v>
      </c>
      <c r="K20" s="21">
        <v>171</v>
      </c>
      <c r="L20" s="42">
        <v>16</v>
      </c>
      <c r="M20" s="21">
        <v>246</v>
      </c>
      <c r="N20" s="42">
        <v>16</v>
      </c>
      <c r="O20" s="21">
        <v>411</v>
      </c>
      <c r="P20" s="42">
        <v>16</v>
      </c>
      <c r="Q20" s="21">
        <v>501</v>
      </c>
      <c r="R20" s="42">
        <v>16</v>
      </c>
      <c r="S20" s="21">
        <v>561</v>
      </c>
      <c r="T20" s="42">
        <v>16</v>
      </c>
      <c r="U20" s="21">
        <v>631</v>
      </c>
      <c r="V20" s="42">
        <v>16</v>
      </c>
      <c r="W20" s="22">
        <v>1211</v>
      </c>
      <c r="X20" s="42">
        <v>16</v>
      </c>
      <c r="Y20" s="22">
        <v>2121</v>
      </c>
      <c r="Z20" s="42">
        <v>16</v>
      </c>
      <c r="AA20" s="22">
        <v>2501</v>
      </c>
      <c r="AB20" s="42">
        <v>16</v>
      </c>
      <c r="AC20" s="22">
        <v>4301</v>
      </c>
      <c r="AD20" s="42">
        <v>16</v>
      </c>
      <c r="AE20" s="22">
        <v>6201</v>
      </c>
      <c r="AF20" s="42">
        <v>16</v>
      </c>
      <c r="AG20" s="22">
        <v>10201</v>
      </c>
      <c r="AH20" s="42">
        <v>16</v>
      </c>
      <c r="AI20" s="22">
        <v>18001</v>
      </c>
      <c r="AJ20" s="42">
        <v>16</v>
      </c>
      <c r="AK20" s="22">
        <v>5451</v>
      </c>
      <c r="AL20" s="42">
        <v>16</v>
      </c>
      <c r="AM20" s="22">
        <v>11401</v>
      </c>
      <c r="AN20" s="42">
        <v>16</v>
      </c>
      <c r="AO20" s="22">
        <v>18001</v>
      </c>
      <c r="AP20" s="42">
        <v>16</v>
      </c>
      <c r="AQ20" s="22">
        <v>31001</v>
      </c>
      <c r="AR20" s="42">
        <v>16</v>
      </c>
      <c r="AS20" s="31"/>
      <c r="AT20" s="42"/>
      <c r="AU20" s="31"/>
      <c r="AV20" s="42"/>
      <c r="AW20" s="31"/>
      <c r="AX20" s="42"/>
      <c r="AY20" s="31"/>
      <c r="AZ20" s="42"/>
      <c r="BA20" s="31"/>
      <c r="BB20" s="42"/>
      <c r="BC20" s="31"/>
      <c r="BD20" s="42"/>
      <c r="BE20" s="31"/>
      <c r="BF20" s="42"/>
      <c r="BG20" s="31"/>
      <c r="BH20" s="42"/>
    </row>
    <row r="21" spans="1:60">
      <c r="A21" s="21">
        <v>66</v>
      </c>
      <c r="B21" s="42">
        <v>16</v>
      </c>
      <c r="C21" s="21">
        <v>75</v>
      </c>
      <c r="D21" s="42">
        <v>16</v>
      </c>
      <c r="E21" s="21">
        <v>122</v>
      </c>
      <c r="F21" s="42">
        <v>16</v>
      </c>
      <c r="G21" s="21">
        <v>94</v>
      </c>
      <c r="H21" s="42">
        <v>16</v>
      </c>
      <c r="I21" s="21">
        <v>105</v>
      </c>
      <c r="J21" s="42">
        <v>16</v>
      </c>
      <c r="K21" s="21">
        <v>175</v>
      </c>
      <c r="L21" s="42">
        <v>16</v>
      </c>
      <c r="M21" s="21">
        <v>250</v>
      </c>
      <c r="N21" s="42">
        <v>16</v>
      </c>
      <c r="O21" s="21">
        <v>418</v>
      </c>
      <c r="P21" s="42">
        <v>16</v>
      </c>
      <c r="Q21" s="21">
        <v>515</v>
      </c>
      <c r="R21" s="42">
        <v>16</v>
      </c>
      <c r="S21" s="21">
        <v>570</v>
      </c>
      <c r="T21" s="42">
        <v>16</v>
      </c>
      <c r="U21" s="21">
        <v>640</v>
      </c>
      <c r="V21" s="42">
        <v>16</v>
      </c>
      <c r="W21" s="22">
        <v>1240</v>
      </c>
      <c r="X21" s="42">
        <v>16</v>
      </c>
      <c r="Y21" s="22">
        <v>2150</v>
      </c>
      <c r="Z21" s="42">
        <v>16</v>
      </c>
      <c r="AA21" s="22">
        <v>2580</v>
      </c>
      <c r="AB21" s="42">
        <v>16</v>
      </c>
      <c r="AC21" s="22">
        <v>4400</v>
      </c>
      <c r="AD21" s="42">
        <v>16</v>
      </c>
      <c r="AE21" s="22">
        <v>6350</v>
      </c>
      <c r="AF21" s="42">
        <v>16</v>
      </c>
      <c r="AG21" s="22">
        <v>10400</v>
      </c>
      <c r="AH21" s="42">
        <v>16</v>
      </c>
      <c r="AI21" s="22">
        <v>18300</v>
      </c>
      <c r="AJ21" s="42">
        <v>16</v>
      </c>
      <c r="AK21" s="22">
        <v>6000</v>
      </c>
      <c r="AL21" s="42">
        <v>16</v>
      </c>
      <c r="AM21" s="22">
        <v>12000</v>
      </c>
      <c r="AN21" s="42">
        <v>16</v>
      </c>
      <c r="AO21" s="22">
        <v>18300</v>
      </c>
      <c r="AP21" s="42">
        <v>16</v>
      </c>
      <c r="AQ21" s="22">
        <v>32000</v>
      </c>
      <c r="AR21" s="42">
        <v>16</v>
      </c>
      <c r="AS21" s="31">
        <v>380</v>
      </c>
      <c r="AT21" s="42">
        <v>11</v>
      </c>
      <c r="AU21" s="31">
        <v>850</v>
      </c>
      <c r="AV21" s="42">
        <v>11</v>
      </c>
      <c r="AW21" s="31">
        <v>125</v>
      </c>
      <c r="AX21" s="42">
        <v>11</v>
      </c>
      <c r="AY21" s="31">
        <v>240</v>
      </c>
      <c r="AZ21" s="42">
        <v>11</v>
      </c>
      <c r="BA21" s="31">
        <v>550</v>
      </c>
      <c r="BB21" s="42">
        <v>11</v>
      </c>
      <c r="BC21" s="31">
        <v>1900</v>
      </c>
      <c r="BD21" s="42">
        <v>11</v>
      </c>
      <c r="BE21" s="31">
        <v>2200</v>
      </c>
      <c r="BF21" s="42">
        <v>11</v>
      </c>
      <c r="BG21" s="31">
        <v>2100</v>
      </c>
      <c r="BH21" s="42">
        <v>11</v>
      </c>
    </row>
    <row r="22" spans="1:60">
      <c r="A22" s="21">
        <v>67</v>
      </c>
      <c r="B22" s="42">
        <v>15</v>
      </c>
      <c r="C22" s="21">
        <v>76</v>
      </c>
      <c r="D22" s="42">
        <v>15</v>
      </c>
      <c r="E22" s="21">
        <v>123</v>
      </c>
      <c r="F22" s="42">
        <v>15</v>
      </c>
      <c r="G22" s="21">
        <v>95</v>
      </c>
      <c r="H22" s="42">
        <v>15</v>
      </c>
      <c r="I22" s="21">
        <v>106</v>
      </c>
      <c r="J22" s="42">
        <v>15</v>
      </c>
      <c r="K22" s="21">
        <v>176</v>
      </c>
      <c r="L22" s="42">
        <v>15</v>
      </c>
      <c r="M22" s="21">
        <v>251</v>
      </c>
      <c r="N22" s="42">
        <v>15</v>
      </c>
      <c r="O22" s="21">
        <v>419</v>
      </c>
      <c r="P22" s="42">
        <v>15</v>
      </c>
      <c r="Q22" s="21">
        <v>516</v>
      </c>
      <c r="R22" s="42">
        <v>15</v>
      </c>
      <c r="S22" s="21">
        <v>571</v>
      </c>
      <c r="T22" s="42">
        <v>15</v>
      </c>
      <c r="U22" s="21">
        <v>641</v>
      </c>
      <c r="V22" s="42">
        <v>15</v>
      </c>
      <c r="W22" s="22">
        <v>1241</v>
      </c>
      <c r="X22" s="42">
        <v>15</v>
      </c>
      <c r="Y22" s="22">
        <v>2151</v>
      </c>
      <c r="Z22" s="42">
        <v>15</v>
      </c>
      <c r="AA22" s="22">
        <v>2581</v>
      </c>
      <c r="AB22" s="42">
        <v>15</v>
      </c>
      <c r="AC22" s="22">
        <v>4401</v>
      </c>
      <c r="AD22" s="42">
        <v>15</v>
      </c>
      <c r="AE22" s="22">
        <v>6351</v>
      </c>
      <c r="AF22" s="42">
        <v>15</v>
      </c>
      <c r="AG22" s="22">
        <v>10401</v>
      </c>
      <c r="AH22" s="42">
        <v>15</v>
      </c>
      <c r="AI22" s="22">
        <v>18301</v>
      </c>
      <c r="AJ22" s="42">
        <v>15</v>
      </c>
      <c r="AK22" s="22">
        <v>6001</v>
      </c>
      <c r="AL22" s="42">
        <v>15</v>
      </c>
      <c r="AM22" s="22">
        <v>12001</v>
      </c>
      <c r="AN22" s="42">
        <v>15</v>
      </c>
      <c r="AO22" s="22">
        <v>18301</v>
      </c>
      <c r="AP22" s="42">
        <v>15</v>
      </c>
      <c r="AQ22" s="22">
        <v>32001</v>
      </c>
      <c r="AR22" s="42">
        <v>15</v>
      </c>
      <c r="AS22" s="31"/>
      <c r="AT22" s="42"/>
      <c r="AU22" s="31"/>
      <c r="AV22" s="42"/>
      <c r="AW22" s="31"/>
      <c r="AX22" s="42"/>
      <c r="AY22" s="31"/>
      <c r="AZ22" s="42"/>
      <c r="BA22" s="31"/>
      <c r="BB22" s="42"/>
      <c r="BC22" s="31"/>
      <c r="BD22" s="42"/>
      <c r="BE22" s="31"/>
      <c r="BF22" s="42"/>
      <c r="BG22" s="31"/>
      <c r="BH22" s="42"/>
    </row>
    <row r="23" spans="1:60">
      <c r="A23" s="21">
        <v>68</v>
      </c>
      <c r="B23" s="42">
        <v>15</v>
      </c>
      <c r="C23" s="21">
        <v>77</v>
      </c>
      <c r="D23" s="42">
        <v>15</v>
      </c>
      <c r="E23" s="21">
        <v>124</v>
      </c>
      <c r="F23" s="42">
        <v>15</v>
      </c>
      <c r="G23" s="21">
        <v>98</v>
      </c>
      <c r="H23" s="42">
        <v>15</v>
      </c>
      <c r="I23" s="21">
        <v>109</v>
      </c>
      <c r="J23" s="42">
        <v>15</v>
      </c>
      <c r="K23" s="21">
        <v>180</v>
      </c>
      <c r="L23" s="42">
        <v>15</v>
      </c>
      <c r="M23" s="21">
        <v>255</v>
      </c>
      <c r="N23" s="42">
        <v>15</v>
      </c>
      <c r="O23" s="21">
        <v>426</v>
      </c>
      <c r="P23" s="42">
        <v>15</v>
      </c>
      <c r="Q23" s="21">
        <v>530</v>
      </c>
      <c r="R23" s="42">
        <v>15</v>
      </c>
      <c r="S23" s="21">
        <v>580</v>
      </c>
      <c r="T23" s="42">
        <v>15</v>
      </c>
      <c r="U23" s="21">
        <v>650</v>
      </c>
      <c r="V23" s="42">
        <v>15</v>
      </c>
      <c r="W23" s="22">
        <v>1280</v>
      </c>
      <c r="X23" s="42">
        <v>15</v>
      </c>
      <c r="Y23" s="22">
        <v>2200</v>
      </c>
      <c r="Z23" s="42">
        <v>15</v>
      </c>
      <c r="AA23" s="22">
        <v>3060</v>
      </c>
      <c r="AB23" s="42">
        <v>15</v>
      </c>
      <c r="AC23" s="22">
        <v>4500</v>
      </c>
      <c r="AD23" s="42">
        <v>15</v>
      </c>
      <c r="AE23" s="22">
        <v>6500</v>
      </c>
      <c r="AF23" s="42">
        <v>15</v>
      </c>
      <c r="AG23" s="22">
        <v>11000</v>
      </c>
      <c r="AH23" s="42">
        <v>15</v>
      </c>
      <c r="AI23" s="22">
        <v>19000</v>
      </c>
      <c r="AJ23" s="42">
        <v>15</v>
      </c>
      <c r="AK23" s="22">
        <v>6150</v>
      </c>
      <c r="AL23" s="42">
        <v>15</v>
      </c>
      <c r="AM23" s="22">
        <v>12200</v>
      </c>
      <c r="AN23" s="42">
        <v>15</v>
      </c>
      <c r="AO23" s="22">
        <v>19000</v>
      </c>
      <c r="AP23" s="42">
        <v>15</v>
      </c>
      <c r="AQ23" s="22">
        <v>33000</v>
      </c>
      <c r="AR23" s="42">
        <v>15</v>
      </c>
      <c r="AS23" s="31">
        <v>400</v>
      </c>
      <c r="AT23" s="42">
        <v>12</v>
      </c>
      <c r="AU23" s="31">
        <v>880</v>
      </c>
      <c r="AV23" s="42">
        <v>12</v>
      </c>
      <c r="AW23" s="31">
        <v>130</v>
      </c>
      <c r="AX23" s="42">
        <v>12</v>
      </c>
      <c r="AY23" s="31">
        <v>260</v>
      </c>
      <c r="AZ23" s="42">
        <v>12</v>
      </c>
      <c r="BA23" s="31">
        <v>575</v>
      </c>
      <c r="BB23" s="42">
        <v>12</v>
      </c>
      <c r="BC23" s="31">
        <v>2000</v>
      </c>
      <c r="BD23" s="42">
        <v>12</v>
      </c>
      <c r="BE23" s="31">
        <v>2300</v>
      </c>
      <c r="BF23" s="42">
        <v>12</v>
      </c>
      <c r="BG23" s="31">
        <v>2200</v>
      </c>
      <c r="BH23" s="42">
        <v>12</v>
      </c>
    </row>
    <row r="24" spans="1:60">
      <c r="A24" s="21">
        <v>69</v>
      </c>
      <c r="B24" s="42">
        <v>14</v>
      </c>
      <c r="C24" s="21">
        <v>78</v>
      </c>
      <c r="D24" s="42">
        <v>14</v>
      </c>
      <c r="E24" s="21">
        <v>125</v>
      </c>
      <c r="F24" s="42">
        <v>14</v>
      </c>
      <c r="G24" s="21">
        <v>99</v>
      </c>
      <c r="H24" s="42">
        <v>14</v>
      </c>
      <c r="I24" s="21">
        <v>110</v>
      </c>
      <c r="J24" s="42">
        <v>14</v>
      </c>
      <c r="K24" s="21">
        <v>181</v>
      </c>
      <c r="L24" s="42">
        <v>14</v>
      </c>
      <c r="M24" s="21">
        <v>256</v>
      </c>
      <c r="N24" s="42">
        <v>14</v>
      </c>
      <c r="O24" s="21">
        <v>427</v>
      </c>
      <c r="P24" s="42">
        <v>14</v>
      </c>
      <c r="Q24" s="21">
        <v>531</v>
      </c>
      <c r="R24" s="42">
        <v>14</v>
      </c>
      <c r="S24" s="21">
        <v>581</v>
      </c>
      <c r="T24" s="42">
        <v>14</v>
      </c>
      <c r="U24" s="21">
        <v>651</v>
      </c>
      <c r="V24" s="42">
        <v>14</v>
      </c>
      <c r="W24" s="22">
        <v>1281</v>
      </c>
      <c r="X24" s="42">
        <v>14</v>
      </c>
      <c r="Y24" s="22">
        <v>2201</v>
      </c>
      <c r="Z24" s="42">
        <v>14</v>
      </c>
      <c r="AA24" s="22">
        <v>30611</v>
      </c>
      <c r="AB24" s="42">
        <v>14</v>
      </c>
      <c r="AC24" s="22">
        <v>4501</v>
      </c>
      <c r="AD24" s="42">
        <v>14</v>
      </c>
      <c r="AE24" s="22">
        <v>6501</v>
      </c>
      <c r="AF24" s="42">
        <v>14</v>
      </c>
      <c r="AG24" s="22">
        <v>11001</v>
      </c>
      <c r="AH24" s="42">
        <v>14</v>
      </c>
      <c r="AI24" s="22">
        <v>19001</v>
      </c>
      <c r="AJ24" s="42">
        <v>14</v>
      </c>
      <c r="AK24" s="22">
        <v>6151</v>
      </c>
      <c r="AL24" s="42">
        <v>14</v>
      </c>
      <c r="AM24" s="22">
        <v>12201</v>
      </c>
      <c r="AN24" s="42">
        <v>14</v>
      </c>
      <c r="AO24" s="22">
        <v>19001</v>
      </c>
      <c r="AP24" s="42">
        <v>14</v>
      </c>
      <c r="AQ24" s="22">
        <v>33001</v>
      </c>
      <c r="AR24" s="42">
        <v>14</v>
      </c>
      <c r="AS24" s="31"/>
      <c r="AT24" s="42"/>
      <c r="AU24" s="31"/>
      <c r="AV24" s="42"/>
      <c r="AW24" s="31"/>
      <c r="AX24" s="42"/>
      <c r="AY24" s="31"/>
      <c r="AZ24" s="42"/>
      <c r="BA24" s="31"/>
      <c r="BB24" s="42"/>
      <c r="BC24" s="31"/>
      <c r="BD24" s="42"/>
      <c r="BE24" s="31"/>
      <c r="BF24" s="42"/>
      <c r="BG24" s="31"/>
      <c r="BH24" s="42"/>
    </row>
    <row r="25" spans="1:60">
      <c r="A25" s="21">
        <v>70</v>
      </c>
      <c r="B25" s="42">
        <v>14</v>
      </c>
      <c r="C25" s="21">
        <v>79</v>
      </c>
      <c r="D25" s="42">
        <v>14</v>
      </c>
      <c r="E25" s="21">
        <v>127</v>
      </c>
      <c r="F25" s="42">
        <v>14</v>
      </c>
      <c r="G25" s="23">
        <v>102</v>
      </c>
      <c r="H25" s="42">
        <v>14</v>
      </c>
      <c r="I25" s="21">
        <v>113</v>
      </c>
      <c r="J25" s="42">
        <v>14</v>
      </c>
      <c r="K25" s="21">
        <v>185</v>
      </c>
      <c r="L25" s="42">
        <v>14</v>
      </c>
      <c r="M25" s="21">
        <v>260</v>
      </c>
      <c r="N25" s="42">
        <v>14</v>
      </c>
      <c r="O25" s="21">
        <v>434</v>
      </c>
      <c r="P25" s="42">
        <v>14</v>
      </c>
      <c r="Q25" s="21">
        <v>545</v>
      </c>
      <c r="R25" s="42">
        <v>14</v>
      </c>
      <c r="S25" s="21">
        <v>595</v>
      </c>
      <c r="T25" s="42">
        <v>14</v>
      </c>
      <c r="U25" s="21">
        <v>680</v>
      </c>
      <c r="V25" s="42">
        <v>14</v>
      </c>
      <c r="W25" s="22">
        <v>1320</v>
      </c>
      <c r="X25" s="42">
        <v>14</v>
      </c>
      <c r="Y25" s="22">
        <v>2250</v>
      </c>
      <c r="Z25" s="42">
        <v>14</v>
      </c>
      <c r="AA25" s="22">
        <v>3140</v>
      </c>
      <c r="AB25" s="42">
        <v>14</v>
      </c>
      <c r="AC25" s="22">
        <v>5000</v>
      </c>
      <c r="AD25" s="42">
        <v>14</v>
      </c>
      <c r="AE25" s="22">
        <v>7100</v>
      </c>
      <c r="AF25" s="42">
        <v>14</v>
      </c>
      <c r="AG25" s="22">
        <v>11200</v>
      </c>
      <c r="AH25" s="42">
        <v>14</v>
      </c>
      <c r="AI25" s="22">
        <v>19300</v>
      </c>
      <c r="AJ25" s="42">
        <v>14</v>
      </c>
      <c r="AK25" s="22">
        <v>6300</v>
      </c>
      <c r="AL25" s="42">
        <v>14</v>
      </c>
      <c r="AM25" s="22">
        <v>12400</v>
      </c>
      <c r="AN25" s="42">
        <v>14</v>
      </c>
      <c r="AO25" s="22">
        <v>19300</v>
      </c>
      <c r="AP25" s="42">
        <v>14</v>
      </c>
      <c r="AQ25" s="22">
        <v>34000</v>
      </c>
      <c r="AR25" s="42">
        <v>14</v>
      </c>
      <c r="AS25" s="31">
        <v>420</v>
      </c>
      <c r="AT25" s="42">
        <v>13</v>
      </c>
      <c r="AU25" s="31">
        <v>910</v>
      </c>
      <c r="AV25" s="42">
        <v>13</v>
      </c>
      <c r="AW25" s="31">
        <v>140</v>
      </c>
      <c r="AX25" s="42">
        <v>13</v>
      </c>
      <c r="AY25" s="31">
        <v>280</v>
      </c>
      <c r="AZ25" s="42">
        <v>13</v>
      </c>
      <c r="BA25" s="31">
        <v>600</v>
      </c>
      <c r="BB25" s="42">
        <v>13</v>
      </c>
      <c r="BC25" s="31">
        <v>2100</v>
      </c>
      <c r="BD25" s="42">
        <v>13</v>
      </c>
      <c r="BE25" s="31">
        <v>2400</v>
      </c>
      <c r="BF25" s="42">
        <v>13</v>
      </c>
      <c r="BG25" s="31">
        <v>2300</v>
      </c>
      <c r="BH25" s="42">
        <v>13</v>
      </c>
    </row>
    <row r="26" spans="1:60">
      <c r="A26" s="21">
        <v>71</v>
      </c>
      <c r="B26" s="42">
        <v>13</v>
      </c>
      <c r="C26" s="21">
        <v>80</v>
      </c>
      <c r="D26" s="42">
        <v>13</v>
      </c>
      <c r="E26" s="21">
        <v>128</v>
      </c>
      <c r="F26" s="42">
        <v>13</v>
      </c>
      <c r="G26" s="23">
        <v>103</v>
      </c>
      <c r="H26" s="42">
        <v>13</v>
      </c>
      <c r="I26" s="21">
        <v>114</v>
      </c>
      <c r="J26" s="42">
        <v>13</v>
      </c>
      <c r="K26" s="21">
        <v>186</v>
      </c>
      <c r="L26" s="42">
        <v>13</v>
      </c>
      <c r="M26" s="21">
        <v>261</v>
      </c>
      <c r="N26" s="42">
        <v>13</v>
      </c>
      <c r="O26" s="21">
        <v>435</v>
      </c>
      <c r="P26" s="42">
        <v>13</v>
      </c>
      <c r="Q26" s="21">
        <v>546</v>
      </c>
      <c r="R26" s="42">
        <v>13</v>
      </c>
      <c r="S26" s="21">
        <v>597</v>
      </c>
      <c r="T26" s="42">
        <v>13</v>
      </c>
      <c r="U26" s="21">
        <v>681</v>
      </c>
      <c r="V26" s="42">
        <v>13</v>
      </c>
      <c r="W26" s="22">
        <v>1321</v>
      </c>
      <c r="X26" s="42">
        <v>13</v>
      </c>
      <c r="Y26" s="22">
        <v>2251</v>
      </c>
      <c r="Z26" s="42">
        <v>13</v>
      </c>
      <c r="AA26" s="22">
        <v>2141</v>
      </c>
      <c r="AB26" s="42">
        <v>13</v>
      </c>
      <c r="AC26" s="22">
        <v>5001</v>
      </c>
      <c r="AD26" s="42">
        <v>13</v>
      </c>
      <c r="AE26" s="22">
        <v>7101</v>
      </c>
      <c r="AF26" s="42">
        <v>13</v>
      </c>
      <c r="AG26" s="22">
        <v>11201</v>
      </c>
      <c r="AH26" s="42">
        <v>13</v>
      </c>
      <c r="AI26" s="22">
        <v>19301</v>
      </c>
      <c r="AJ26" s="42">
        <v>13</v>
      </c>
      <c r="AK26" s="22">
        <v>6301</v>
      </c>
      <c r="AL26" s="42">
        <v>13</v>
      </c>
      <c r="AM26" s="22">
        <v>12401</v>
      </c>
      <c r="AN26" s="42">
        <v>13</v>
      </c>
      <c r="AO26" s="22">
        <v>19301</v>
      </c>
      <c r="AP26" s="42">
        <v>13</v>
      </c>
      <c r="AQ26" s="22">
        <v>34001</v>
      </c>
      <c r="AR26" s="42">
        <v>13</v>
      </c>
      <c r="AS26" s="31"/>
      <c r="AT26" s="42"/>
      <c r="AU26" s="31"/>
      <c r="AV26" s="42"/>
      <c r="AW26" s="31"/>
      <c r="AX26" s="42"/>
      <c r="AY26" s="31"/>
      <c r="AZ26" s="42"/>
      <c r="BA26" s="31"/>
      <c r="BB26" s="42"/>
      <c r="BC26" s="31"/>
      <c r="BD26" s="42"/>
      <c r="BE26" s="31"/>
      <c r="BF26" s="42"/>
      <c r="BG26" s="31"/>
      <c r="BH26" s="42"/>
    </row>
    <row r="27" spans="1:60">
      <c r="A27" s="21">
        <v>72</v>
      </c>
      <c r="B27" s="42">
        <v>13</v>
      </c>
      <c r="C27" s="21">
        <v>81</v>
      </c>
      <c r="D27" s="42">
        <v>13</v>
      </c>
      <c r="E27" s="21">
        <v>130</v>
      </c>
      <c r="F27" s="42">
        <v>13</v>
      </c>
      <c r="G27" s="21">
        <v>106</v>
      </c>
      <c r="H27" s="42">
        <v>13</v>
      </c>
      <c r="I27" s="21">
        <v>117</v>
      </c>
      <c r="J27" s="42">
        <v>13</v>
      </c>
      <c r="K27" s="21">
        <v>190</v>
      </c>
      <c r="L27" s="42">
        <v>13</v>
      </c>
      <c r="M27" s="21">
        <v>265</v>
      </c>
      <c r="N27" s="42">
        <v>13</v>
      </c>
      <c r="O27" s="21">
        <v>442</v>
      </c>
      <c r="P27" s="42">
        <v>13</v>
      </c>
      <c r="Q27" s="21">
        <v>560</v>
      </c>
      <c r="R27" s="42">
        <v>13</v>
      </c>
      <c r="S27" s="21">
        <v>610</v>
      </c>
      <c r="T27" s="42">
        <v>13</v>
      </c>
      <c r="U27" s="21">
        <v>710</v>
      </c>
      <c r="V27" s="42">
        <v>13</v>
      </c>
      <c r="W27" s="22">
        <v>1360</v>
      </c>
      <c r="X27" s="42">
        <v>13</v>
      </c>
      <c r="Y27" s="22">
        <v>2300</v>
      </c>
      <c r="Z27" s="42">
        <v>13</v>
      </c>
      <c r="AA27" s="22">
        <v>3220</v>
      </c>
      <c r="AB27" s="42">
        <v>13</v>
      </c>
      <c r="AC27" s="22">
        <v>5150</v>
      </c>
      <c r="AD27" s="42">
        <v>13</v>
      </c>
      <c r="AE27" s="22">
        <v>7300</v>
      </c>
      <c r="AF27" s="42">
        <v>13</v>
      </c>
      <c r="AG27" s="22">
        <v>11400</v>
      </c>
      <c r="AH27" s="42">
        <v>13</v>
      </c>
      <c r="AI27" s="22">
        <v>20000</v>
      </c>
      <c r="AJ27" s="42">
        <v>13</v>
      </c>
      <c r="AK27" s="22">
        <v>6450</v>
      </c>
      <c r="AL27" s="42">
        <v>13</v>
      </c>
      <c r="AM27" s="22">
        <v>13000</v>
      </c>
      <c r="AN27" s="42">
        <v>13</v>
      </c>
      <c r="AO27" s="22">
        <v>20000</v>
      </c>
      <c r="AP27" s="42">
        <v>13</v>
      </c>
      <c r="AQ27" s="22">
        <v>35000</v>
      </c>
      <c r="AR27" s="42">
        <v>13</v>
      </c>
      <c r="AS27" s="31">
        <v>440</v>
      </c>
      <c r="AT27" s="42">
        <v>14</v>
      </c>
      <c r="AU27" s="31">
        <v>950</v>
      </c>
      <c r="AV27" s="42">
        <v>14</v>
      </c>
      <c r="AW27" s="31">
        <v>150</v>
      </c>
      <c r="AX27" s="42">
        <v>14</v>
      </c>
      <c r="AY27" s="31">
        <v>300</v>
      </c>
      <c r="AZ27" s="42">
        <v>14</v>
      </c>
      <c r="BA27" s="31">
        <v>650</v>
      </c>
      <c r="BB27" s="42">
        <v>14</v>
      </c>
      <c r="BC27" s="31">
        <v>2200</v>
      </c>
      <c r="BD27" s="42">
        <v>14</v>
      </c>
      <c r="BE27" s="31">
        <v>2500</v>
      </c>
      <c r="BF27" s="42">
        <v>14</v>
      </c>
      <c r="BG27" s="31">
        <v>2400</v>
      </c>
      <c r="BH27" s="42">
        <v>14</v>
      </c>
    </row>
    <row r="28" spans="1:60">
      <c r="A28" s="21">
        <v>73</v>
      </c>
      <c r="B28" s="42">
        <v>12</v>
      </c>
      <c r="C28" s="21">
        <v>82</v>
      </c>
      <c r="D28" s="42">
        <v>12</v>
      </c>
      <c r="E28" s="21">
        <v>131</v>
      </c>
      <c r="F28" s="42">
        <v>12</v>
      </c>
      <c r="G28" s="21">
        <v>107</v>
      </c>
      <c r="H28" s="42">
        <v>12</v>
      </c>
      <c r="I28" s="21">
        <v>118</v>
      </c>
      <c r="J28" s="42">
        <v>12</v>
      </c>
      <c r="K28" s="21">
        <v>191</v>
      </c>
      <c r="L28" s="42">
        <v>12</v>
      </c>
      <c r="M28" s="21">
        <v>266</v>
      </c>
      <c r="N28" s="42">
        <v>12</v>
      </c>
      <c r="O28" s="21">
        <v>443</v>
      </c>
      <c r="P28" s="42">
        <v>12</v>
      </c>
      <c r="Q28" s="21">
        <v>561</v>
      </c>
      <c r="R28" s="42">
        <v>12</v>
      </c>
      <c r="S28" s="21">
        <v>611</v>
      </c>
      <c r="T28" s="42">
        <v>12</v>
      </c>
      <c r="U28" s="21">
        <v>711</v>
      </c>
      <c r="V28" s="42">
        <v>12</v>
      </c>
      <c r="W28" s="22">
        <v>1361</v>
      </c>
      <c r="X28" s="42">
        <v>12</v>
      </c>
      <c r="Y28" s="22">
        <v>2301</v>
      </c>
      <c r="Z28" s="42">
        <v>12</v>
      </c>
      <c r="AA28" s="22">
        <v>3221</v>
      </c>
      <c r="AB28" s="42">
        <v>12</v>
      </c>
      <c r="AC28" s="22">
        <v>6151</v>
      </c>
      <c r="AD28" s="42">
        <v>12</v>
      </c>
      <c r="AE28" s="22">
        <v>7301</v>
      </c>
      <c r="AF28" s="42">
        <v>12</v>
      </c>
      <c r="AG28" s="22">
        <v>11401</v>
      </c>
      <c r="AH28" s="42">
        <v>12</v>
      </c>
      <c r="AI28" s="22">
        <v>20001</v>
      </c>
      <c r="AJ28" s="42">
        <v>12</v>
      </c>
      <c r="AK28" s="22">
        <v>6451</v>
      </c>
      <c r="AL28" s="42">
        <v>12</v>
      </c>
      <c r="AM28" s="22">
        <v>13001</v>
      </c>
      <c r="AN28" s="42">
        <v>12</v>
      </c>
      <c r="AO28" s="22">
        <v>20001</v>
      </c>
      <c r="AP28" s="42">
        <v>12</v>
      </c>
      <c r="AQ28" s="22">
        <v>35001</v>
      </c>
      <c r="AR28" s="42">
        <v>12</v>
      </c>
      <c r="AS28" s="31"/>
      <c r="AT28" s="42"/>
      <c r="AU28" s="31"/>
      <c r="AV28" s="42"/>
      <c r="AW28" s="31"/>
      <c r="AX28" s="42"/>
      <c r="AY28" s="31"/>
      <c r="AZ28" s="42"/>
      <c r="BA28" s="31"/>
      <c r="BB28" s="42"/>
      <c r="BC28" s="31"/>
      <c r="BD28" s="42"/>
      <c r="BE28" s="31"/>
      <c r="BF28" s="42"/>
      <c r="BG28" s="31"/>
      <c r="BH28" s="42"/>
    </row>
    <row r="29" spans="1:60">
      <c r="A29" s="21">
        <v>74</v>
      </c>
      <c r="B29" s="42">
        <v>12</v>
      </c>
      <c r="C29" s="21">
        <v>83</v>
      </c>
      <c r="D29" s="42">
        <v>12</v>
      </c>
      <c r="E29" s="21">
        <v>133</v>
      </c>
      <c r="F29" s="42">
        <v>12</v>
      </c>
      <c r="G29" s="21">
        <v>110</v>
      </c>
      <c r="H29" s="42">
        <v>12</v>
      </c>
      <c r="I29" s="21">
        <v>121</v>
      </c>
      <c r="J29" s="42">
        <v>12</v>
      </c>
      <c r="K29" s="21">
        <v>195</v>
      </c>
      <c r="L29" s="42">
        <v>12</v>
      </c>
      <c r="M29" s="21">
        <v>270</v>
      </c>
      <c r="N29" s="42">
        <v>12</v>
      </c>
      <c r="O29" s="21">
        <v>450</v>
      </c>
      <c r="P29" s="42">
        <v>12</v>
      </c>
      <c r="Q29" s="21">
        <v>575</v>
      </c>
      <c r="R29" s="42">
        <v>12</v>
      </c>
      <c r="S29" s="21">
        <v>625</v>
      </c>
      <c r="T29" s="42">
        <v>12</v>
      </c>
      <c r="U29" s="21">
        <v>740</v>
      </c>
      <c r="V29" s="42">
        <v>12</v>
      </c>
      <c r="W29" s="22">
        <v>1400</v>
      </c>
      <c r="X29" s="42">
        <v>12</v>
      </c>
      <c r="Y29" s="22">
        <v>2350</v>
      </c>
      <c r="Z29" s="42">
        <v>12</v>
      </c>
      <c r="AA29" s="22">
        <v>3300</v>
      </c>
      <c r="AB29" s="42">
        <v>12</v>
      </c>
      <c r="AC29" s="22">
        <v>5300</v>
      </c>
      <c r="AD29" s="42">
        <v>12</v>
      </c>
      <c r="AE29" s="22">
        <v>7500</v>
      </c>
      <c r="AF29" s="42">
        <v>12</v>
      </c>
      <c r="AG29" s="22">
        <v>12000</v>
      </c>
      <c r="AH29" s="42">
        <v>12</v>
      </c>
      <c r="AI29" s="22">
        <v>20300</v>
      </c>
      <c r="AJ29" s="42">
        <v>12</v>
      </c>
      <c r="AK29" s="22">
        <v>7000</v>
      </c>
      <c r="AL29" s="42">
        <v>12</v>
      </c>
      <c r="AM29" s="22">
        <v>13300</v>
      </c>
      <c r="AN29" s="42">
        <v>12</v>
      </c>
      <c r="AO29" s="22">
        <v>20300</v>
      </c>
      <c r="AP29" s="42">
        <v>12</v>
      </c>
      <c r="AQ29" s="22">
        <v>36000</v>
      </c>
      <c r="AR29" s="42">
        <v>12</v>
      </c>
      <c r="AS29" s="31">
        <v>460</v>
      </c>
      <c r="AT29" s="42">
        <v>15</v>
      </c>
      <c r="AU29" s="31">
        <v>1000</v>
      </c>
      <c r="AV29" s="42">
        <v>15</v>
      </c>
      <c r="AW29" s="31">
        <v>160</v>
      </c>
      <c r="AX29" s="42">
        <v>15</v>
      </c>
      <c r="AY29" s="31">
        <v>320</v>
      </c>
      <c r="AZ29" s="42">
        <v>15</v>
      </c>
      <c r="BA29" s="31">
        <v>700</v>
      </c>
      <c r="BB29" s="42">
        <v>15</v>
      </c>
      <c r="BC29" s="31">
        <v>2300</v>
      </c>
      <c r="BD29" s="42">
        <v>15</v>
      </c>
      <c r="BE29" s="31">
        <v>2700</v>
      </c>
      <c r="BF29" s="42">
        <v>15</v>
      </c>
      <c r="BG29" s="31">
        <v>2500</v>
      </c>
      <c r="BH29" s="42">
        <v>15</v>
      </c>
    </row>
    <row r="30" spans="1:60">
      <c r="A30" s="21">
        <v>75</v>
      </c>
      <c r="B30" s="42">
        <v>11</v>
      </c>
      <c r="C30" s="21">
        <v>84</v>
      </c>
      <c r="D30" s="42">
        <v>11</v>
      </c>
      <c r="E30" s="21">
        <v>134</v>
      </c>
      <c r="F30" s="42">
        <v>11</v>
      </c>
      <c r="G30" s="21">
        <v>111</v>
      </c>
      <c r="H30" s="42">
        <v>11</v>
      </c>
      <c r="I30" s="21">
        <v>122</v>
      </c>
      <c r="J30" s="42">
        <v>11</v>
      </c>
      <c r="K30" s="21">
        <v>196</v>
      </c>
      <c r="L30" s="42">
        <v>11</v>
      </c>
      <c r="M30" s="21">
        <v>271</v>
      </c>
      <c r="N30" s="42">
        <v>11</v>
      </c>
      <c r="O30" s="21">
        <v>451</v>
      </c>
      <c r="P30" s="42">
        <v>11</v>
      </c>
      <c r="Q30" s="21">
        <v>576</v>
      </c>
      <c r="R30" s="42">
        <v>11</v>
      </c>
      <c r="S30" s="21">
        <v>626</v>
      </c>
      <c r="T30" s="42">
        <v>11</v>
      </c>
      <c r="U30" s="21">
        <v>741</v>
      </c>
      <c r="V30" s="42">
        <v>11</v>
      </c>
      <c r="W30" s="22">
        <v>1401</v>
      </c>
      <c r="X30" s="42">
        <v>11</v>
      </c>
      <c r="Y30" s="22">
        <v>2351</v>
      </c>
      <c r="Z30" s="42">
        <v>11</v>
      </c>
      <c r="AA30" s="22">
        <v>3301</v>
      </c>
      <c r="AB30" s="42">
        <v>11</v>
      </c>
      <c r="AC30" s="22">
        <v>6301</v>
      </c>
      <c r="AD30" s="42">
        <v>11</v>
      </c>
      <c r="AE30" s="22">
        <v>7501</v>
      </c>
      <c r="AF30" s="42">
        <v>11</v>
      </c>
      <c r="AG30" s="22">
        <v>12001</v>
      </c>
      <c r="AH30" s="42">
        <v>11</v>
      </c>
      <c r="AI30" s="22">
        <v>20301</v>
      </c>
      <c r="AJ30" s="42">
        <v>11</v>
      </c>
      <c r="AK30" s="22">
        <v>7001</v>
      </c>
      <c r="AL30" s="42">
        <v>11</v>
      </c>
      <c r="AM30" s="22">
        <v>13301</v>
      </c>
      <c r="AN30" s="42">
        <v>11</v>
      </c>
      <c r="AO30" s="22">
        <v>20301</v>
      </c>
      <c r="AP30" s="42">
        <v>11</v>
      </c>
      <c r="AQ30" s="22">
        <v>36001</v>
      </c>
      <c r="AR30" s="42">
        <v>11</v>
      </c>
      <c r="AS30" s="31"/>
      <c r="AT30" s="42"/>
      <c r="AU30" s="31"/>
      <c r="AV30" s="42"/>
      <c r="AW30" s="31"/>
      <c r="AX30" s="42"/>
      <c r="AY30" s="31"/>
      <c r="AZ30" s="42"/>
      <c r="BA30" s="31"/>
      <c r="BB30" s="42"/>
      <c r="BC30" s="31"/>
      <c r="BD30" s="42"/>
      <c r="BE30" s="31"/>
      <c r="BF30" s="42"/>
      <c r="BG30" s="31"/>
      <c r="BH30" s="42"/>
    </row>
    <row r="31" spans="1:60">
      <c r="A31" s="21">
        <v>76</v>
      </c>
      <c r="B31" s="42">
        <v>11</v>
      </c>
      <c r="C31" s="21">
        <v>85</v>
      </c>
      <c r="D31" s="42">
        <v>11</v>
      </c>
      <c r="E31" s="21">
        <v>136</v>
      </c>
      <c r="F31" s="42">
        <v>11</v>
      </c>
      <c r="G31" s="21">
        <v>114</v>
      </c>
      <c r="H31" s="42">
        <v>11</v>
      </c>
      <c r="I31" s="21">
        <v>125</v>
      </c>
      <c r="J31" s="42">
        <v>11</v>
      </c>
      <c r="K31" s="21">
        <v>200</v>
      </c>
      <c r="L31" s="42">
        <v>11</v>
      </c>
      <c r="M31" s="21">
        <v>280</v>
      </c>
      <c r="N31" s="42">
        <v>11</v>
      </c>
      <c r="O31" s="21">
        <v>460</v>
      </c>
      <c r="P31" s="42">
        <v>11</v>
      </c>
      <c r="Q31" s="21">
        <v>590</v>
      </c>
      <c r="R31" s="42">
        <v>11</v>
      </c>
      <c r="S31" s="21">
        <v>640</v>
      </c>
      <c r="T31" s="42">
        <v>11</v>
      </c>
      <c r="U31" s="21">
        <v>770</v>
      </c>
      <c r="V31" s="42">
        <v>11</v>
      </c>
      <c r="W31" s="22">
        <v>1450</v>
      </c>
      <c r="X31" s="42">
        <v>11</v>
      </c>
      <c r="Y31" s="22">
        <v>2400</v>
      </c>
      <c r="Z31" s="42">
        <v>11</v>
      </c>
      <c r="AA31" s="22">
        <v>3400</v>
      </c>
      <c r="AB31" s="42">
        <v>11</v>
      </c>
      <c r="AC31" s="22">
        <v>5450</v>
      </c>
      <c r="AD31" s="42">
        <v>11</v>
      </c>
      <c r="AE31" s="22">
        <v>8100</v>
      </c>
      <c r="AF31" s="42">
        <v>11</v>
      </c>
      <c r="AG31" s="22">
        <v>12200</v>
      </c>
      <c r="AH31" s="42">
        <v>11</v>
      </c>
      <c r="AI31" s="22">
        <v>21000</v>
      </c>
      <c r="AJ31" s="42">
        <v>11</v>
      </c>
      <c r="AK31" s="22">
        <v>7200</v>
      </c>
      <c r="AL31" s="42">
        <v>11</v>
      </c>
      <c r="AM31" s="22">
        <v>14000</v>
      </c>
      <c r="AN31" s="42">
        <v>11</v>
      </c>
      <c r="AO31" s="22">
        <v>21000</v>
      </c>
      <c r="AP31" s="42">
        <v>11</v>
      </c>
      <c r="AQ31" s="22">
        <v>37000</v>
      </c>
      <c r="AR31" s="42">
        <v>11</v>
      </c>
      <c r="AS31" s="31">
        <v>480</v>
      </c>
      <c r="AT31" s="42">
        <v>16</v>
      </c>
      <c r="AU31" s="31">
        <v>1050</v>
      </c>
      <c r="AV31" s="42">
        <v>16</v>
      </c>
      <c r="AW31" s="31">
        <v>165</v>
      </c>
      <c r="AX31" s="42">
        <v>16</v>
      </c>
      <c r="AY31" s="31">
        <v>340</v>
      </c>
      <c r="AZ31" s="42">
        <v>16</v>
      </c>
      <c r="BA31" s="31">
        <v>750</v>
      </c>
      <c r="BB31" s="42">
        <v>16</v>
      </c>
      <c r="BC31" s="31">
        <v>2400</v>
      </c>
      <c r="BD31" s="42">
        <v>16</v>
      </c>
      <c r="BE31" s="31">
        <v>2900</v>
      </c>
      <c r="BF31" s="42">
        <v>16</v>
      </c>
      <c r="BG31" s="31">
        <v>2600</v>
      </c>
      <c r="BH31" s="42">
        <v>16</v>
      </c>
    </row>
    <row r="32" spans="1:60">
      <c r="A32" s="21">
        <v>77</v>
      </c>
      <c r="B32" s="42">
        <v>10</v>
      </c>
      <c r="C32" s="21">
        <v>86</v>
      </c>
      <c r="D32" s="42">
        <v>10</v>
      </c>
      <c r="E32" s="21">
        <v>137</v>
      </c>
      <c r="F32" s="42">
        <v>10</v>
      </c>
      <c r="G32" s="21">
        <v>115</v>
      </c>
      <c r="H32" s="42">
        <v>10</v>
      </c>
      <c r="I32" s="21">
        <v>126</v>
      </c>
      <c r="J32" s="42">
        <v>10</v>
      </c>
      <c r="K32" s="21">
        <v>201</v>
      </c>
      <c r="L32" s="42">
        <v>10</v>
      </c>
      <c r="M32" s="21">
        <v>281</v>
      </c>
      <c r="N32" s="42">
        <v>10</v>
      </c>
      <c r="O32" s="21">
        <v>461</v>
      </c>
      <c r="P32" s="42">
        <v>10</v>
      </c>
      <c r="Q32" s="21">
        <v>591</v>
      </c>
      <c r="R32" s="42">
        <v>10</v>
      </c>
      <c r="S32" s="21">
        <v>641</v>
      </c>
      <c r="T32" s="42">
        <v>10</v>
      </c>
      <c r="U32" s="21">
        <v>771</v>
      </c>
      <c r="V32" s="42">
        <v>10</v>
      </c>
      <c r="W32" s="22">
        <v>1451</v>
      </c>
      <c r="X32" s="42">
        <v>10</v>
      </c>
      <c r="Y32" s="22">
        <v>2401</v>
      </c>
      <c r="Z32" s="42">
        <v>10</v>
      </c>
      <c r="AA32" s="22">
        <v>3401</v>
      </c>
      <c r="AB32" s="42">
        <v>10</v>
      </c>
      <c r="AC32" s="22">
        <v>6451</v>
      </c>
      <c r="AD32" s="42">
        <v>10</v>
      </c>
      <c r="AE32" s="22">
        <v>8101</v>
      </c>
      <c r="AF32" s="42">
        <v>10</v>
      </c>
      <c r="AG32" s="22">
        <v>12201</v>
      </c>
      <c r="AH32" s="42">
        <v>10</v>
      </c>
      <c r="AI32" s="22">
        <v>21001</v>
      </c>
      <c r="AJ32" s="42">
        <v>10</v>
      </c>
      <c r="AK32" s="22">
        <v>7201</v>
      </c>
      <c r="AL32" s="42">
        <v>10</v>
      </c>
      <c r="AM32" s="22">
        <v>14001</v>
      </c>
      <c r="AN32" s="42">
        <v>10</v>
      </c>
      <c r="AO32" s="22">
        <v>21001</v>
      </c>
      <c r="AP32" s="42">
        <v>10</v>
      </c>
      <c r="AQ32" s="22">
        <v>37001</v>
      </c>
      <c r="AR32" s="42">
        <v>10</v>
      </c>
      <c r="AS32" s="31"/>
      <c r="AT32" s="42"/>
      <c r="AU32" s="31"/>
      <c r="AV32" s="42"/>
      <c r="AW32" s="31"/>
      <c r="AX32" s="42"/>
      <c r="AY32" s="31"/>
      <c r="AZ32" s="42"/>
      <c r="BA32" s="31"/>
      <c r="BB32" s="42"/>
      <c r="BC32" s="31"/>
      <c r="BD32" s="42"/>
      <c r="BE32" s="31"/>
      <c r="BF32" s="42"/>
      <c r="BG32" s="31"/>
      <c r="BH32" s="42"/>
    </row>
    <row r="33" spans="1:60">
      <c r="A33" s="21">
        <v>78</v>
      </c>
      <c r="B33" s="42">
        <v>10</v>
      </c>
      <c r="C33" s="21">
        <v>87</v>
      </c>
      <c r="D33" s="42">
        <v>10</v>
      </c>
      <c r="E33" s="21">
        <v>140</v>
      </c>
      <c r="F33" s="42">
        <v>10</v>
      </c>
      <c r="G33" s="21">
        <v>118</v>
      </c>
      <c r="H33" s="42">
        <v>10</v>
      </c>
      <c r="I33" s="21">
        <v>129</v>
      </c>
      <c r="J33" s="42">
        <v>10</v>
      </c>
      <c r="K33" s="21">
        <v>205</v>
      </c>
      <c r="L33" s="42">
        <v>10</v>
      </c>
      <c r="M33" s="21">
        <v>290</v>
      </c>
      <c r="N33" s="42">
        <v>10</v>
      </c>
      <c r="O33" s="21">
        <v>470</v>
      </c>
      <c r="P33" s="42">
        <v>10</v>
      </c>
      <c r="Q33" s="21">
        <v>605</v>
      </c>
      <c r="R33" s="42">
        <v>10</v>
      </c>
      <c r="S33" s="21">
        <v>660</v>
      </c>
      <c r="T33" s="42">
        <v>10</v>
      </c>
      <c r="U33" s="21">
        <v>800</v>
      </c>
      <c r="V33" s="42">
        <v>10</v>
      </c>
      <c r="W33" s="22">
        <v>1500</v>
      </c>
      <c r="X33" s="42">
        <v>10</v>
      </c>
      <c r="Y33" s="22">
        <v>2500</v>
      </c>
      <c r="Z33" s="42">
        <v>10</v>
      </c>
      <c r="AA33" s="22">
        <v>3500</v>
      </c>
      <c r="AB33" s="42">
        <v>10</v>
      </c>
      <c r="AC33" s="22">
        <v>6000</v>
      </c>
      <c r="AD33" s="42">
        <v>10</v>
      </c>
      <c r="AE33" s="22">
        <v>8300</v>
      </c>
      <c r="AF33" s="42">
        <v>10</v>
      </c>
      <c r="AG33" s="22">
        <v>12400</v>
      </c>
      <c r="AH33" s="42">
        <v>10</v>
      </c>
      <c r="AI33" s="22">
        <v>22300</v>
      </c>
      <c r="AJ33" s="42">
        <v>10</v>
      </c>
      <c r="AK33" s="22">
        <v>7400</v>
      </c>
      <c r="AL33" s="42">
        <v>10</v>
      </c>
      <c r="AM33" s="22">
        <v>14300</v>
      </c>
      <c r="AN33" s="42">
        <v>10</v>
      </c>
      <c r="AO33" s="22">
        <v>21300</v>
      </c>
      <c r="AP33" s="42">
        <v>10</v>
      </c>
      <c r="AQ33" s="22">
        <v>38000</v>
      </c>
      <c r="AR33" s="42">
        <v>10</v>
      </c>
      <c r="AS33" s="31">
        <v>500</v>
      </c>
      <c r="AT33" s="42">
        <v>17</v>
      </c>
      <c r="AU33" s="31">
        <v>1100</v>
      </c>
      <c r="AV33" s="42">
        <v>17</v>
      </c>
      <c r="AW33" s="31">
        <v>170</v>
      </c>
      <c r="AX33" s="42">
        <v>17</v>
      </c>
      <c r="AY33" s="31">
        <v>370</v>
      </c>
      <c r="AZ33" s="42">
        <v>17</v>
      </c>
      <c r="BA33" s="31">
        <v>800</v>
      </c>
      <c r="BB33" s="42">
        <v>17</v>
      </c>
      <c r="BC33" s="31">
        <v>2500</v>
      </c>
      <c r="BD33" s="42">
        <v>17</v>
      </c>
      <c r="BE33" s="31">
        <v>3200</v>
      </c>
      <c r="BF33" s="42">
        <v>17</v>
      </c>
      <c r="BG33" s="31">
        <v>2800</v>
      </c>
      <c r="BH33" s="42">
        <v>17</v>
      </c>
    </row>
    <row r="34" spans="1:60">
      <c r="A34" s="21">
        <v>79</v>
      </c>
      <c r="B34" s="42">
        <v>9</v>
      </c>
      <c r="C34" s="21">
        <v>88</v>
      </c>
      <c r="D34" s="42">
        <v>9</v>
      </c>
      <c r="E34" s="21">
        <v>141</v>
      </c>
      <c r="F34" s="42">
        <v>9</v>
      </c>
      <c r="G34" s="21">
        <v>119</v>
      </c>
      <c r="H34" s="42">
        <v>9</v>
      </c>
      <c r="I34" s="21">
        <v>130</v>
      </c>
      <c r="J34" s="42">
        <v>9</v>
      </c>
      <c r="K34" s="21">
        <v>206</v>
      </c>
      <c r="L34" s="42">
        <v>9</v>
      </c>
      <c r="M34" s="21">
        <v>291</v>
      </c>
      <c r="N34" s="42">
        <v>9</v>
      </c>
      <c r="O34" s="21">
        <v>471</v>
      </c>
      <c r="P34" s="42">
        <v>9</v>
      </c>
      <c r="Q34" s="21">
        <v>606</v>
      </c>
      <c r="R34" s="42">
        <v>9</v>
      </c>
      <c r="S34" s="21">
        <v>661</v>
      </c>
      <c r="T34" s="42">
        <v>9</v>
      </c>
      <c r="U34" s="21">
        <v>801</v>
      </c>
      <c r="V34" s="42">
        <v>9</v>
      </c>
      <c r="W34" s="22">
        <v>1501</v>
      </c>
      <c r="X34" s="42">
        <v>9</v>
      </c>
      <c r="Y34" s="22">
        <v>2501</v>
      </c>
      <c r="Z34" s="42">
        <v>9</v>
      </c>
      <c r="AA34" s="22">
        <v>3501</v>
      </c>
      <c r="AB34" s="42">
        <v>9</v>
      </c>
      <c r="AC34" s="22">
        <v>6001</v>
      </c>
      <c r="AD34" s="42">
        <v>9</v>
      </c>
      <c r="AE34" s="22">
        <v>8301</v>
      </c>
      <c r="AF34" s="42">
        <v>9</v>
      </c>
      <c r="AG34" s="22">
        <v>12401</v>
      </c>
      <c r="AH34" s="42">
        <v>9</v>
      </c>
      <c r="AI34" s="22">
        <v>22301</v>
      </c>
      <c r="AJ34" s="42">
        <v>9</v>
      </c>
      <c r="AK34" s="22">
        <v>7401</v>
      </c>
      <c r="AL34" s="42">
        <v>9</v>
      </c>
      <c r="AM34" s="22">
        <v>14301</v>
      </c>
      <c r="AN34" s="42">
        <v>9</v>
      </c>
      <c r="AO34" s="22">
        <v>21301</v>
      </c>
      <c r="AP34" s="42">
        <v>9</v>
      </c>
      <c r="AQ34" s="22">
        <v>38001</v>
      </c>
      <c r="AR34" s="42">
        <v>9</v>
      </c>
      <c r="AS34" s="31"/>
      <c r="AT34" s="42"/>
      <c r="AU34" s="31"/>
      <c r="AV34" s="42"/>
      <c r="AW34" s="31"/>
      <c r="AX34" s="42"/>
      <c r="AY34" s="31"/>
      <c r="AZ34" s="42"/>
      <c r="BA34" s="31"/>
      <c r="BB34" s="42"/>
      <c r="BC34" s="31"/>
      <c r="BD34" s="42"/>
      <c r="BE34" s="31"/>
      <c r="BF34" s="42"/>
      <c r="BG34" s="31"/>
      <c r="BH34" s="42"/>
    </row>
    <row r="35" spans="1:60">
      <c r="A35" s="21">
        <v>81</v>
      </c>
      <c r="B35" s="42">
        <v>9</v>
      </c>
      <c r="C35" s="21">
        <v>90</v>
      </c>
      <c r="D35" s="42">
        <v>9</v>
      </c>
      <c r="E35" s="21">
        <v>144</v>
      </c>
      <c r="F35" s="42">
        <v>9</v>
      </c>
      <c r="G35" s="21">
        <v>122</v>
      </c>
      <c r="H35" s="42">
        <v>9</v>
      </c>
      <c r="I35" s="21">
        <v>133</v>
      </c>
      <c r="J35" s="42">
        <v>9</v>
      </c>
      <c r="K35" s="21">
        <v>210</v>
      </c>
      <c r="L35" s="42">
        <v>9</v>
      </c>
      <c r="M35" s="21">
        <v>300</v>
      </c>
      <c r="N35" s="42">
        <v>9</v>
      </c>
      <c r="O35" s="21">
        <v>480</v>
      </c>
      <c r="P35" s="42">
        <v>9</v>
      </c>
      <c r="Q35" s="21">
        <v>620</v>
      </c>
      <c r="R35" s="42">
        <v>9</v>
      </c>
      <c r="S35" s="21">
        <v>680</v>
      </c>
      <c r="T35" s="42">
        <v>9</v>
      </c>
      <c r="U35" s="21">
        <v>830</v>
      </c>
      <c r="V35" s="42">
        <v>9</v>
      </c>
      <c r="W35" s="22">
        <v>1550</v>
      </c>
      <c r="X35" s="42">
        <v>9</v>
      </c>
      <c r="Y35" s="22">
        <v>3000</v>
      </c>
      <c r="Z35" s="42">
        <v>9</v>
      </c>
      <c r="AA35" s="22">
        <v>4000</v>
      </c>
      <c r="AB35" s="42">
        <v>9</v>
      </c>
      <c r="AC35" s="22">
        <v>6150</v>
      </c>
      <c r="AD35" s="42">
        <v>9</v>
      </c>
      <c r="AE35" s="22">
        <v>8500</v>
      </c>
      <c r="AF35" s="42">
        <v>9</v>
      </c>
      <c r="AG35" s="22">
        <v>13000</v>
      </c>
      <c r="AH35" s="42">
        <v>9</v>
      </c>
      <c r="AI35" s="22">
        <v>23000</v>
      </c>
      <c r="AJ35" s="42">
        <v>9</v>
      </c>
      <c r="AK35" s="22">
        <v>8000</v>
      </c>
      <c r="AL35" s="42">
        <v>9</v>
      </c>
      <c r="AM35" s="22">
        <v>15000</v>
      </c>
      <c r="AN35" s="42">
        <v>9</v>
      </c>
      <c r="AO35" s="22">
        <v>22000</v>
      </c>
      <c r="AP35" s="42">
        <v>9</v>
      </c>
      <c r="AQ35" s="22">
        <v>39000</v>
      </c>
      <c r="AR35" s="42">
        <v>9</v>
      </c>
      <c r="AS35" s="31">
        <v>520</v>
      </c>
      <c r="AT35" s="42">
        <v>18</v>
      </c>
      <c r="AU35" s="31">
        <v>1150</v>
      </c>
      <c r="AV35" s="42">
        <v>18</v>
      </c>
      <c r="AW35" s="31">
        <v>175</v>
      </c>
      <c r="AX35" s="42">
        <v>18</v>
      </c>
      <c r="AY35" s="31">
        <v>400</v>
      </c>
      <c r="AZ35" s="42">
        <v>18</v>
      </c>
      <c r="BA35" s="31">
        <v>900</v>
      </c>
      <c r="BB35" s="42">
        <v>18</v>
      </c>
      <c r="BC35" s="31">
        <v>2700</v>
      </c>
      <c r="BD35" s="42">
        <v>18</v>
      </c>
      <c r="BE35" s="31">
        <v>3500</v>
      </c>
      <c r="BF35" s="42">
        <v>18</v>
      </c>
      <c r="BG35" s="31">
        <v>3000</v>
      </c>
      <c r="BH35" s="42">
        <v>18</v>
      </c>
    </row>
    <row r="36" spans="1:60">
      <c r="A36" s="21">
        <v>82</v>
      </c>
      <c r="B36" s="42">
        <v>8</v>
      </c>
      <c r="C36" s="21">
        <v>91</v>
      </c>
      <c r="D36" s="42">
        <v>8</v>
      </c>
      <c r="E36" s="21">
        <v>145</v>
      </c>
      <c r="F36" s="42">
        <v>8</v>
      </c>
      <c r="G36" s="21">
        <v>123</v>
      </c>
      <c r="H36" s="42">
        <v>8</v>
      </c>
      <c r="I36" s="21">
        <v>134</v>
      </c>
      <c r="J36" s="42">
        <v>8</v>
      </c>
      <c r="K36" s="21">
        <v>211</v>
      </c>
      <c r="L36" s="42">
        <v>8</v>
      </c>
      <c r="M36" s="21">
        <v>301</v>
      </c>
      <c r="N36" s="42">
        <v>8</v>
      </c>
      <c r="O36" s="21">
        <v>481</v>
      </c>
      <c r="P36" s="42">
        <v>8</v>
      </c>
      <c r="Q36" s="21">
        <v>621</v>
      </c>
      <c r="R36" s="42">
        <v>8</v>
      </c>
      <c r="S36" s="21">
        <v>681</v>
      </c>
      <c r="T36" s="42">
        <v>8</v>
      </c>
      <c r="U36" s="21">
        <v>831</v>
      </c>
      <c r="V36" s="42">
        <v>8</v>
      </c>
      <c r="W36" s="22">
        <v>1551</v>
      </c>
      <c r="X36" s="42">
        <v>8</v>
      </c>
      <c r="Y36" s="22">
        <v>3001</v>
      </c>
      <c r="Z36" s="42">
        <v>8</v>
      </c>
      <c r="AA36" s="22">
        <v>4001</v>
      </c>
      <c r="AB36" s="42">
        <v>8</v>
      </c>
      <c r="AC36" s="22">
        <v>6151</v>
      </c>
      <c r="AD36" s="42">
        <v>8</v>
      </c>
      <c r="AE36" s="22">
        <v>8501</v>
      </c>
      <c r="AF36" s="42">
        <v>8</v>
      </c>
      <c r="AG36" s="22">
        <v>13001</v>
      </c>
      <c r="AH36" s="42">
        <v>8</v>
      </c>
      <c r="AI36" s="22">
        <v>23001</v>
      </c>
      <c r="AJ36" s="42">
        <v>8</v>
      </c>
      <c r="AK36" s="22">
        <v>8001</v>
      </c>
      <c r="AL36" s="42">
        <v>8</v>
      </c>
      <c r="AM36" s="22">
        <v>15001</v>
      </c>
      <c r="AN36" s="42">
        <v>8</v>
      </c>
      <c r="AO36" s="22">
        <v>22001</v>
      </c>
      <c r="AP36" s="42">
        <v>8</v>
      </c>
      <c r="AQ36" s="22">
        <v>39001</v>
      </c>
      <c r="AR36" s="42">
        <v>8</v>
      </c>
      <c r="AS36" s="31"/>
      <c r="AT36" s="42"/>
      <c r="AU36" s="31"/>
      <c r="AV36" s="42"/>
      <c r="AW36" s="31"/>
      <c r="AX36" s="42"/>
      <c r="AY36" s="31"/>
      <c r="AZ36" s="42"/>
      <c r="BA36" s="31"/>
      <c r="BB36" s="42"/>
      <c r="BC36" s="31"/>
      <c r="BD36" s="42"/>
      <c r="BE36" s="31"/>
      <c r="BF36" s="42"/>
      <c r="BG36" s="31"/>
      <c r="BH36" s="42"/>
    </row>
    <row r="37" spans="1:60">
      <c r="A37" s="21">
        <v>84</v>
      </c>
      <c r="B37" s="42">
        <v>8</v>
      </c>
      <c r="C37" s="21">
        <v>93</v>
      </c>
      <c r="D37" s="42">
        <v>8</v>
      </c>
      <c r="E37" s="21">
        <v>148</v>
      </c>
      <c r="F37" s="42">
        <v>8</v>
      </c>
      <c r="G37" s="21">
        <v>126</v>
      </c>
      <c r="H37" s="42">
        <v>8</v>
      </c>
      <c r="I37" s="21">
        <v>137</v>
      </c>
      <c r="J37" s="42">
        <v>8</v>
      </c>
      <c r="K37" s="21">
        <v>215</v>
      </c>
      <c r="L37" s="42">
        <v>8</v>
      </c>
      <c r="M37" s="21">
        <v>310</v>
      </c>
      <c r="N37" s="42">
        <v>8</v>
      </c>
      <c r="O37" s="21">
        <v>490</v>
      </c>
      <c r="P37" s="42">
        <v>8</v>
      </c>
      <c r="Q37" s="21">
        <v>640</v>
      </c>
      <c r="R37" s="42">
        <v>8</v>
      </c>
      <c r="S37" s="21">
        <v>700</v>
      </c>
      <c r="T37" s="42">
        <v>8</v>
      </c>
      <c r="U37" s="21">
        <v>860</v>
      </c>
      <c r="V37" s="42">
        <v>8</v>
      </c>
      <c r="W37" s="22">
        <v>2000</v>
      </c>
      <c r="X37" s="42">
        <v>8</v>
      </c>
      <c r="Y37" s="22">
        <v>3100</v>
      </c>
      <c r="Z37" s="42">
        <v>8</v>
      </c>
      <c r="AA37" s="22">
        <v>4100</v>
      </c>
      <c r="AB37" s="42">
        <v>8</v>
      </c>
      <c r="AC37" s="22">
        <v>6300</v>
      </c>
      <c r="AD37" s="42">
        <v>8</v>
      </c>
      <c r="AE37" s="22">
        <v>9100</v>
      </c>
      <c r="AF37" s="42">
        <v>8</v>
      </c>
      <c r="AG37" s="22">
        <v>13300</v>
      </c>
      <c r="AH37" s="42">
        <v>8</v>
      </c>
      <c r="AI37" s="22">
        <v>23300</v>
      </c>
      <c r="AJ37" s="42">
        <v>8</v>
      </c>
      <c r="AK37" s="22">
        <v>8200</v>
      </c>
      <c r="AL37" s="42">
        <v>8</v>
      </c>
      <c r="AM37" s="22">
        <v>15300</v>
      </c>
      <c r="AN37" s="42">
        <v>8</v>
      </c>
      <c r="AO37" s="22">
        <v>22300</v>
      </c>
      <c r="AP37" s="42">
        <v>8</v>
      </c>
      <c r="AQ37" s="22">
        <v>40000</v>
      </c>
      <c r="AR37" s="42">
        <v>8</v>
      </c>
      <c r="AS37" s="31">
        <v>550</v>
      </c>
      <c r="AT37" s="42">
        <v>19</v>
      </c>
      <c r="AU37" s="31">
        <v>1200</v>
      </c>
      <c r="AV37" s="42">
        <v>19</v>
      </c>
      <c r="AW37" s="31">
        <v>180</v>
      </c>
      <c r="AX37" s="42">
        <v>19</v>
      </c>
      <c r="AY37" s="31">
        <v>420</v>
      </c>
      <c r="AZ37" s="42">
        <v>19</v>
      </c>
      <c r="BA37" s="31">
        <v>1000</v>
      </c>
      <c r="BB37" s="42">
        <v>19</v>
      </c>
      <c r="BC37" s="31">
        <v>2900</v>
      </c>
      <c r="BD37" s="42">
        <v>19</v>
      </c>
      <c r="BE37" s="31">
        <v>3800</v>
      </c>
      <c r="BF37" s="42">
        <v>19</v>
      </c>
      <c r="BG37" s="31">
        <v>3200</v>
      </c>
      <c r="BH37" s="42">
        <v>19</v>
      </c>
    </row>
    <row r="38" spans="1:60">
      <c r="A38" s="21">
        <v>85</v>
      </c>
      <c r="B38" s="42">
        <v>7</v>
      </c>
      <c r="C38" s="21">
        <v>94</v>
      </c>
      <c r="D38" s="42">
        <v>7</v>
      </c>
      <c r="E38" s="21">
        <v>149</v>
      </c>
      <c r="F38" s="42">
        <v>7</v>
      </c>
      <c r="G38" s="21">
        <v>127</v>
      </c>
      <c r="H38" s="42">
        <v>7</v>
      </c>
      <c r="I38" s="21">
        <v>138</v>
      </c>
      <c r="J38" s="42">
        <v>7</v>
      </c>
      <c r="K38" s="21">
        <v>216</v>
      </c>
      <c r="L38" s="42">
        <v>7</v>
      </c>
      <c r="M38" s="21">
        <v>311</v>
      </c>
      <c r="N38" s="42">
        <v>7</v>
      </c>
      <c r="O38" s="21">
        <v>491</v>
      </c>
      <c r="P38" s="42">
        <v>7</v>
      </c>
      <c r="Q38" s="21">
        <v>641</v>
      </c>
      <c r="R38" s="42">
        <v>7</v>
      </c>
      <c r="S38" s="21">
        <v>701</v>
      </c>
      <c r="T38" s="42">
        <v>7</v>
      </c>
      <c r="U38" s="21">
        <v>861</v>
      </c>
      <c r="V38" s="42">
        <v>7</v>
      </c>
      <c r="W38" s="22">
        <v>2001</v>
      </c>
      <c r="X38" s="42">
        <v>7</v>
      </c>
      <c r="Y38" s="22">
        <v>3101</v>
      </c>
      <c r="Z38" s="42">
        <v>7</v>
      </c>
      <c r="AA38" s="22">
        <v>4101</v>
      </c>
      <c r="AB38" s="42">
        <v>7</v>
      </c>
      <c r="AC38" s="22">
        <v>6301</v>
      </c>
      <c r="AD38" s="42">
        <v>7</v>
      </c>
      <c r="AE38" s="22">
        <v>9101</v>
      </c>
      <c r="AF38" s="42">
        <v>7</v>
      </c>
      <c r="AG38" s="22">
        <v>13301</v>
      </c>
      <c r="AH38" s="42">
        <v>7</v>
      </c>
      <c r="AI38" s="22">
        <v>23301</v>
      </c>
      <c r="AJ38" s="42">
        <v>7</v>
      </c>
      <c r="AK38" s="22">
        <v>8201</v>
      </c>
      <c r="AL38" s="42">
        <v>7</v>
      </c>
      <c r="AM38" s="22">
        <v>15301</v>
      </c>
      <c r="AN38" s="42">
        <v>7</v>
      </c>
      <c r="AO38" s="22">
        <v>22301</v>
      </c>
      <c r="AP38" s="42">
        <v>7</v>
      </c>
      <c r="AQ38" s="22">
        <v>40001</v>
      </c>
      <c r="AR38" s="42">
        <v>7</v>
      </c>
      <c r="AS38" s="31"/>
      <c r="AT38" s="42"/>
      <c r="AU38" s="31"/>
      <c r="AV38" s="42"/>
      <c r="AW38" s="31"/>
      <c r="AX38" s="42"/>
      <c r="AY38" s="31"/>
      <c r="AZ38" s="42"/>
      <c r="BA38" s="31"/>
      <c r="BB38" s="42"/>
      <c r="BC38" s="31"/>
      <c r="BD38" s="42"/>
      <c r="BE38" s="31"/>
      <c r="BF38" s="42"/>
      <c r="BG38" s="31"/>
      <c r="BH38" s="42"/>
    </row>
    <row r="39" spans="1:60">
      <c r="A39" s="21">
        <v>87</v>
      </c>
      <c r="B39" s="42">
        <v>7</v>
      </c>
      <c r="C39" s="21">
        <v>96</v>
      </c>
      <c r="D39" s="42">
        <v>7</v>
      </c>
      <c r="E39" s="21">
        <v>152</v>
      </c>
      <c r="F39" s="42">
        <v>7</v>
      </c>
      <c r="G39" s="21">
        <v>130</v>
      </c>
      <c r="H39" s="42">
        <v>7</v>
      </c>
      <c r="I39" s="21">
        <v>141</v>
      </c>
      <c r="J39" s="42">
        <v>7</v>
      </c>
      <c r="K39" s="21">
        <v>220</v>
      </c>
      <c r="L39" s="42">
        <v>7</v>
      </c>
      <c r="M39" s="21">
        <v>320</v>
      </c>
      <c r="N39" s="42">
        <v>7</v>
      </c>
      <c r="O39" s="21">
        <v>500</v>
      </c>
      <c r="P39" s="42">
        <v>7</v>
      </c>
      <c r="Q39" s="21">
        <v>660</v>
      </c>
      <c r="R39" s="42">
        <v>7</v>
      </c>
      <c r="S39" s="21">
        <v>720</v>
      </c>
      <c r="T39" s="42">
        <v>7</v>
      </c>
      <c r="U39" s="21">
        <v>890</v>
      </c>
      <c r="V39" s="42">
        <v>7</v>
      </c>
      <c r="W39" s="22">
        <v>2050</v>
      </c>
      <c r="X39" s="42">
        <v>7</v>
      </c>
      <c r="Y39" s="22">
        <v>3200</v>
      </c>
      <c r="Z39" s="42">
        <v>7</v>
      </c>
      <c r="AA39" s="22">
        <v>4200</v>
      </c>
      <c r="AB39" s="42">
        <v>7</v>
      </c>
      <c r="AC39" s="22">
        <v>6450</v>
      </c>
      <c r="AD39" s="42">
        <v>7</v>
      </c>
      <c r="AE39" s="22">
        <v>9300</v>
      </c>
      <c r="AF39" s="42">
        <v>7</v>
      </c>
      <c r="AG39" s="22">
        <v>14000</v>
      </c>
      <c r="AH39" s="42">
        <v>7</v>
      </c>
      <c r="AI39" s="22">
        <v>24000</v>
      </c>
      <c r="AJ39" s="42">
        <v>7</v>
      </c>
      <c r="AK39" s="22">
        <v>8400</v>
      </c>
      <c r="AL39" s="42">
        <v>7</v>
      </c>
      <c r="AM39" s="22">
        <v>16000</v>
      </c>
      <c r="AN39" s="42">
        <v>7</v>
      </c>
      <c r="AO39" s="22">
        <v>23000</v>
      </c>
      <c r="AP39" s="42">
        <v>7</v>
      </c>
      <c r="AQ39" s="22">
        <v>41000</v>
      </c>
      <c r="AR39" s="42">
        <v>7</v>
      </c>
      <c r="AS39" s="31">
        <v>580</v>
      </c>
      <c r="AT39" s="42">
        <v>20</v>
      </c>
      <c r="AU39" s="31">
        <v>1250</v>
      </c>
      <c r="AV39" s="42">
        <v>20</v>
      </c>
      <c r="AW39" s="31">
        <v>185</v>
      </c>
      <c r="AX39" s="42">
        <v>20</v>
      </c>
      <c r="AY39" s="31">
        <v>440</v>
      </c>
      <c r="AZ39" s="42">
        <v>20</v>
      </c>
      <c r="BA39" s="31">
        <v>1100</v>
      </c>
      <c r="BB39" s="42">
        <v>20</v>
      </c>
      <c r="BC39" s="31">
        <v>3200</v>
      </c>
      <c r="BD39" s="42">
        <v>20</v>
      </c>
      <c r="BE39" s="31">
        <v>4100</v>
      </c>
      <c r="BF39" s="42">
        <v>20</v>
      </c>
      <c r="BG39" s="31">
        <v>3600</v>
      </c>
      <c r="BH39" s="42">
        <v>20</v>
      </c>
    </row>
    <row r="40" spans="1:60">
      <c r="A40" s="21">
        <v>88</v>
      </c>
      <c r="B40" s="42">
        <v>6</v>
      </c>
      <c r="C40" s="21">
        <v>97</v>
      </c>
      <c r="D40" s="42">
        <v>6</v>
      </c>
      <c r="E40" s="21">
        <v>153</v>
      </c>
      <c r="F40" s="42">
        <v>6</v>
      </c>
      <c r="G40" s="21">
        <v>131</v>
      </c>
      <c r="H40" s="42">
        <v>6</v>
      </c>
      <c r="I40" s="21">
        <v>142</v>
      </c>
      <c r="J40" s="42">
        <v>6</v>
      </c>
      <c r="K40" s="21">
        <v>221</v>
      </c>
      <c r="L40" s="42">
        <v>6</v>
      </c>
      <c r="M40" s="21">
        <v>321</v>
      </c>
      <c r="N40" s="42">
        <v>6</v>
      </c>
      <c r="O40" s="21">
        <v>501</v>
      </c>
      <c r="P40" s="42">
        <v>6</v>
      </c>
      <c r="Q40" s="21">
        <v>661</v>
      </c>
      <c r="R40" s="42">
        <v>6</v>
      </c>
      <c r="S40" s="21">
        <v>721</v>
      </c>
      <c r="T40" s="42">
        <v>6</v>
      </c>
      <c r="U40" s="21">
        <v>891</v>
      </c>
      <c r="V40" s="42">
        <v>6</v>
      </c>
      <c r="W40" s="22">
        <v>2051</v>
      </c>
      <c r="X40" s="42">
        <v>6</v>
      </c>
      <c r="Y40" s="22">
        <v>3201</v>
      </c>
      <c r="Z40" s="42">
        <v>6</v>
      </c>
      <c r="AA40" s="22">
        <v>4201</v>
      </c>
      <c r="AB40" s="42">
        <v>6</v>
      </c>
      <c r="AC40" s="22">
        <v>6451</v>
      </c>
      <c r="AD40" s="42">
        <v>6</v>
      </c>
      <c r="AE40" s="22">
        <v>9301</v>
      </c>
      <c r="AF40" s="42">
        <v>6</v>
      </c>
      <c r="AG40" s="22">
        <v>14001</v>
      </c>
      <c r="AH40" s="42">
        <v>6</v>
      </c>
      <c r="AI40" s="22">
        <v>24001</v>
      </c>
      <c r="AJ40" s="42">
        <v>6</v>
      </c>
      <c r="AK40" s="22">
        <v>8401</v>
      </c>
      <c r="AL40" s="42">
        <v>6</v>
      </c>
      <c r="AM40" s="22">
        <v>16001</v>
      </c>
      <c r="AN40" s="42">
        <v>6</v>
      </c>
      <c r="AO40" s="22">
        <v>23001</v>
      </c>
      <c r="AP40" s="42">
        <v>6</v>
      </c>
      <c r="AQ40" s="22">
        <v>41001</v>
      </c>
      <c r="AR40" s="42">
        <v>6</v>
      </c>
      <c r="AS40" s="31"/>
      <c r="AT40" s="42"/>
      <c r="AU40" s="31"/>
      <c r="AV40" s="42"/>
      <c r="AW40" s="31"/>
      <c r="AX40" s="42"/>
      <c r="AY40" s="31"/>
      <c r="AZ40" s="42"/>
      <c r="BA40" s="31"/>
      <c r="BB40" s="42"/>
      <c r="BC40" s="31"/>
      <c r="BD40" s="42"/>
      <c r="BE40" s="31"/>
      <c r="BF40" s="42"/>
      <c r="BG40" s="31"/>
      <c r="BH40" s="42"/>
    </row>
    <row r="41" spans="1:60">
      <c r="A41" s="21">
        <v>91</v>
      </c>
      <c r="B41" s="42">
        <v>6</v>
      </c>
      <c r="C41" s="21">
        <v>100</v>
      </c>
      <c r="D41" s="42">
        <v>6</v>
      </c>
      <c r="E41" s="21">
        <v>156</v>
      </c>
      <c r="F41" s="42">
        <v>6</v>
      </c>
      <c r="G41" s="21">
        <v>134</v>
      </c>
      <c r="H41" s="42">
        <v>6</v>
      </c>
      <c r="I41" s="21">
        <v>145</v>
      </c>
      <c r="J41" s="42">
        <v>6</v>
      </c>
      <c r="K41" s="21">
        <v>225</v>
      </c>
      <c r="L41" s="42">
        <v>6</v>
      </c>
      <c r="M41" s="21">
        <v>330</v>
      </c>
      <c r="N41" s="42">
        <v>6</v>
      </c>
      <c r="O41" s="21">
        <v>510</v>
      </c>
      <c r="P41" s="42">
        <v>6</v>
      </c>
      <c r="Q41" s="21">
        <v>680</v>
      </c>
      <c r="R41" s="42">
        <v>6</v>
      </c>
      <c r="S41" s="21">
        <v>740</v>
      </c>
      <c r="T41" s="42">
        <v>6</v>
      </c>
      <c r="U41" s="21">
        <v>920</v>
      </c>
      <c r="V41" s="42">
        <v>6</v>
      </c>
      <c r="W41" s="22">
        <v>2100</v>
      </c>
      <c r="X41" s="42">
        <v>6</v>
      </c>
      <c r="Y41" s="22">
        <v>3300</v>
      </c>
      <c r="Z41" s="42">
        <v>6</v>
      </c>
      <c r="AA41" s="22">
        <v>4300</v>
      </c>
      <c r="AB41" s="42">
        <v>6</v>
      </c>
      <c r="AC41" s="22">
        <v>7000</v>
      </c>
      <c r="AD41" s="42">
        <v>6</v>
      </c>
      <c r="AE41" s="22">
        <v>10000</v>
      </c>
      <c r="AF41" s="42">
        <v>6</v>
      </c>
      <c r="AG41" s="22">
        <v>14300</v>
      </c>
      <c r="AH41" s="42">
        <v>6</v>
      </c>
      <c r="AI41" s="22">
        <v>24300</v>
      </c>
      <c r="AJ41" s="42">
        <v>6</v>
      </c>
      <c r="AK41" s="22">
        <v>9000</v>
      </c>
      <c r="AL41" s="42">
        <v>6</v>
      </c>
      <c r="AM41" s="22">
        <v>16300</v>
      </c>
      <c r="AN41" s="42">
        <v>6</v>
      </c>
      <c r="AO41" s="22">
        <v>23300</v>
      </c>
      <c r="AP41" s="42">
        <v>6</v>
      </c>
      <c r="AQ41" s="22">
        <v>42000</v>
      </c>
      <c r="AR41" s="42">
        <v>6</v>
      </c>
      <c r="AS41" s="31">
        <v>620</v>
      </c>
      <c r="AT41" s="42">
        <v>21</v>
      </c>
      <c r="AU41" s="31">
        <v>1320</v>
      </c>
      <c r="AV41" s="42">
        <v>21</v>
      </c>
      <c r="AW41" s="31">
        <v>190</v>
      </c>
      <c r="AX41" s="42">
        <v>21</v>
      </c>
      <c r="AY41" s="31">
        <v>460</v>
      </c>
      <c r="AZ41" s="42">
        <v>21</v>
      </c>
      <c r="BA41" s="31">
        <v>1200</v>
      </c>
      <c r="BB41" s="42">
        <v>21</v>
      </c>
      <c r="BC41" s="31">
        <v>3500</v>
      </c>
      <c r="BD41" s="42">
        <v>21</v>
      </c>
      <c r="BE41" s="31">
        <v>4500</v>
      </c>
      <c r="BF41" s="42">
        <v>21</v>
      </c>
      <c r="BG41" s="31">
        <v>4000</v>
      </c>
      <c r="BH41" s="42">
        <v>21</v>
      </c>
    </row>
    <row r="42" spans="1:60">
      <c r="A42" s="21">
        <v>92</v>
      </c>
      <c r="B42" s="42">
        <v>5</v>
      </c>
      <c r="C42" s="21">
        <v>101</v>
      </c>
      <c r="D42" s="42">
        <v>5</v>
      </c>
      <c r="E42" s="21">
        <v>157</v>
      </c>
      <c r="F42" s="42">
        <v>5</v>
      </c>
      <c r="G42" s="21">
        <v>135</v>
      </c>
      <c r="H42" s="42">
        <v>5</v>
      </c>
      <c r="I42" s="21">
        <v>146</v>
      </c>
      <c r="J42" s="42">
        <v>5</v>
      </c>
      <c r="K42" s="21">
        <v>226</v>
      </c>
      <c r="L42" s="42">
        <v>5</v>
      </c>
      <c r="M42" s="21">
        <v>331</v>
      </c>
      <c r="N42" s="42">
        <v>5</v>
      </c>
      <c r="O42" s="21">
        <v>511</v>
      </c>
      <c r="P42" s="42">
        <v>5</v>
      </c>
      <c r="Q42" s="21">
        <v>681</v>
      </c>
      <c r="R42" s="42">
        <v>5</v>
      </c>
      <c r="S42" s="21">
        <v>741</v>
      </c>
      <c r="T42" s="42">
        <v>5</v>
      </c>
      <c r="U42" s="21">
        <v>921</v>
      </c>
      <c r="V42" s="42">
        <v>5</v>
      </c>
      <c r="W42" s="22">
        <v>2101</v>
      </c>
      <c r="X42" s="42">
        <v>5</v>
      </c>
      <c r="Y42" s="22">
        <v>3301</v>
      </c>
      <c r="Z42" s="42">
        <v>5</v>
      </c>
      <c r="AA42" s="22">
        <v>4301</v>
      </c>
      <c r="AB42" s="42">
        <v>5</v>
      </c>
      <c r="AC42" s="22">
        <v>7001</v>
      </c>
      <c r="AD42" s="42">
        <v>5</v>
      </c>
      <c r="AE42" s="22">
        <v>10001</v>
      </c>
      <c r="AF42" s="42">
        <v>5</v>
      </c>
      <c r="AG42" s="22">
        <v>14301</v>
      </c>
      <c r="AH42" s="42">
        <v>5</v>
      </c>
      <c r="AI42" s="22">
        <v>24301</v>
      </c>
      <c r="AJ42" s="42">
        <v>5</v>
      </c>
      <c r="AK42" s="22">
        <v>9001</v>
      </c>
      <c r="AL42" s="42">
        <v>5</v>
      </c>
      <c r="AM42" s="22">
        <v>16301</v>
      </c>
      <c r="AN42" s="42">
        <v>5</v>
      </c>
      <c r="AO42" s="22">
        <v>23301</v>
      </c>
      <c r="AP42" s="42">
        <v>5</v>
      </c>
      <c r="AQ42" s="22">
        <v>42001</v>
      </c>
      <c r="AR42" s="42">
        <v>5</v>
      </c>
      <c r="AS42" s="31"/>
      <c r="AT42" s="42"/>
      <c r="AU42" s="31"/>
      <c r="AV42" s="42"/>
      <c r="AW42" s="31"/>
      <c r="AX42" s="42"/>
      <c r="AY42" s="31"/>
      <c r="AZ42" s="42"/>
      <c r="BA42" s="31"/>
      <c r="BB42" s="42"/>
      <c r="BC42" s="31"/>
      <c r="BD42" s="42"/>
      <c r="BE42" s="31"/>
      <c r="BF42" s="42"/>
      <c r="BG42" s="31"/>
      <c r="BH42" s="42"/>
    </row>
    <row r="43" spans="1:60">
      <c r="A43" s="21">
        <v>95</v>
      </c>
      <c r="B43" s="42">
        <v>5</v>
      </c>
      <c r="C43" s="21">
        <v>104</v>
      </c>
      <c r="D43" s="42">
        <v>5</v>
      </c>
      <c r="E43" s="21">
        <v>160</v>
      </c>
      <c r="F43" s="42">
        <v>5</v>
      </c>
      <c r="G43" s="21">
        <v>138</v>
      </c>
      <c r="H43" s="42">
        <v>5</v>
      </c>
      <c r="I43" s="21">
        <v>149</v>
      </c>
      <c r="J43" s="42">
        <v>5</v>
      </c>
      <c r="K43" s="21">
        <v>230</v>
      </c>
      <c r="L43" s="42">
        <v>5</v>
      </c>
      <c r="M43" s="21">
        <v>340</v>
      </c>
      <c r="N43" s="42">
        <v>5</v>
      </c>
      <c r="O43" s="21">
        <v>520</v>
      </c>
      <c r="P43" s="42">
        <v>5</v>
      </c>
      <c r="Q43" s="21">
        <v>700</v>
      </c>
      <c r="R43" s="42">
        <v>5</v>
      </c>
      <c r="S43" s="21">
        <v>760</v>
      </c>
      <c r="T43" s="42">
        <v>5</v>
      </c>
      <c r="U43" s="21">
        <v>950</v>
      </c>
      <c r="V43" s="42">
        <v>5</v>
      </c>
      <c r="W43" s="22">
        <v>2150</v>
      </c>
      <c r="X43" s="42">
        <v>5</v>
      </c>
      <c r="Y43" s="22">
        <v>3450</v>
      </c>
      <c r="Z43" s="42">
        <v>5</v>
      </c>
      <c r="AA43" s="22">
        <v>4450</v>
      </c>
      <c r="AB43" s="42">
        <v>5</v>
      </c>
      <c r="AC43" s="22">
        <v>7150</v>
      </c>
      <c r="AD43" s="42">
        <v>5</v>
      </c>
      <c r="AE43" s="22">
        <v>10300</v>
      </c>
      <c r="AF43" s="42">
        <v>5</v>
      </c>
      <c r="AG43" s="22">
        <v>15000</v>
      </c>
      <c r="AH43" s="42">
        <v>5</v>
      </c>
      <c r="AI43" s="22">
        <v>25000</v>
      </c>
      <c r="AJ43" s="42">
        <v>5</v>
      </c>
      <c r="AK43" s="22">
        <v>9200</v>
      </c>
      <c r="AL43" s="42">
        <v>5</v>
      </c>
      <c r="AM43" s="22">
        <v>17000</v>
      </c>
      <c r="AN43" s="42">
        <v>5</v>
      </c>
      <c r="AO43" s="22">
        <v>24000</v>
      </c>
      <c r="AP43" s="42">
        <v>5</v>
      </c>
      <c r="AQ43" s="22">
        <v>43000</v>
      </c>
      <c r="AR43" s="42">
        <v>5</v>
      </c>
      <c r="AS43" s="31">
        <v>660</v>
      </c>
      <c r="AT43" s="42">
        <v>22</v>
      </c>
      <c r="AU43" s="31">
        <v>1400</v>
      </c>
      <c r="AV43" s="42">
        <v>22</v>
      </c>
      <c r="AW43" s="31">
        <v>195</v>
      </c>
      <c r="AX43" s="42">
        <v>22</v>
      </c>
      <c r="AY43" s="31">
        <v>480</v>
      </c>
      <c r="AZ43" s="42">
        <v>22</v>
      </c>
      <c r="BA43" s="31">
        <v>1300</v>
      </c>
      <c r="BB43" s="42">
        <v>22</v>
      </c>
      <c r="BC43" s="31">
        <v>4000</v>
      </c>
      <c r="BD43" s="42">
        <v>22</v>
      </c>
      <c r="BE43" s="31">
        <v>5000</v>
      </c>
      <c r="BF43" s="42">
        <v>22</v>
      </c>
      <c r="BG43" s="31">
        <v>4500</v>
      </c>
      <c r="BH43" s="42">
        <v>22</v>
      </c>
    </row>
    <row r="44" spans="1:60">
      <c r="A44" s="21">
        <v>96</v>
      </c>
      <c r="B44" s="42">
        <v>4</v>
      </c>
      <c r="C44" s="21">
        <v>105</v>
      </c>
      <c r="D44" s="42">
        <v>4</v>
      </c>
      <c r="E44" s="21">
        <v>161</v>
      </c>
      <c r="F44" s="42">
        <v>4</v>
      </c>
      <c r="G44" s="21">
        <v>139</v>
      </c>
      <c r="H44" s="42">
        <v>4</v>
      </c>
      <c r="I44" s="21">
        <v>150</v>
      </c>
      <c r="J44" s="42">
        <v>4</v>
      </c>
      <c r="K44" s="21">
        <v>231</v>
      </c>
      <c r="L44" s="42">
        <v>4</v>
      </c>
      <c r="M44" s="21">
        <v>341</v>
      </c>
      <c r="N44" s="42">
        <v>4</v>
      </c>
      <c r="O44" s="21">
        <v>521</v>
      </c>
      <c r="P44" s="42">
        <v>4</v>
      </c>
      <c r="Q44" s="21">
        <v>701</v>
      </c>
      <c r="R44" s="42">
        <v>4</v>
      </c>
      <c r="S44" s="21">
        <v>761</v>
      </c>
      <c r="T44" s="42">
        <v>4</v>
      </c>
      <c r="U44" s="21">
        <v>951</v>
      </c>
      <c r="V44" s="42">
        <v>4</v>
      </c>
      <c r="W44" s="22">
        <v>2151</v>
      </c>
      <c r="X44" s="42">
        <v>4</v>
      </c>
      <c r="Y44" s="22">
        <v>3451</v>
      </c>
      <c r="Z44" s="42">
        <v>4</v>
      </c>
      <c r="AA44" s="22">
        <v>4451</v>
      </c>
      <c r="AB44" s="42">
        <v>4</v>
      </c>
      <c r="AC44" s="22">
        <v>7151</v>
      </c>
      <c r="AD44" s="42">
        <v>4</v>
      </c>
      <c r="AE44" s="22">
        <v>10301</v>
      </c>
      <c r="AF44" s="42">
        <v>4</v>
      </c>
      <c r="AG44" s="22">
        <v>15001</v>
      </c>
      <c r="AH44" s="42">
        <v>4</v>
      </c>
      <c r="AI44" s="22">
        <v>25001</v>
      </c>
      <c r="AJ44" s="42">
        <v>4</v>
      </c>
      <c r="AK44" s="22">
        <v>9201</v>
      </c>
      <c r="AL44" s="42">
        <v>4</v>
      </c>
      <c r="AM44" s="22">
        <v>17001</v>
      </c>
      <c r="AN44" s="42">
        <v>4</v>
      </c>
      <c r="AO44" s="22">
        <v>24001</v>
      </c>
      <c r="AP44" s="42">
        <v>4</v>
      </c>
      <c r="AQ44" s="22">
        <v>43001</v>
      </c>
      <c r="AR44" s="42">
        <v>4</v>
      </c>
      <c r="AS44" s="31"/>
      <c r="AT44" s="42"/>
      <c r="AU44" s="31"/>
      <c r="AV44" s="42"/>
      <c r="AW44" s="31"/>
      <c r="AX44" s="42"/>
      <c r="AY44" s="31"/>
      <c r="AZ44" s="42"/>
      <c r="BA44" s="31"/>
      <c r="BB44" s="42"/>
      <c r="BC44" s="31"/>
      <c r="BD44" s="42"/>
      <c r="BE44" s="31"/>
      <c r="BF44" s="42"/>
      <c r="BG44" s="31"/>
      <c r="BH44" s="42"/>
    </row>
    <row r="45" spans="1:60">
      <c r="A45" s="21">
        <v>99</v>
      </c>
      <c r="B45" s="42">
        <v>4</v>
      </c>
      <c r="C45" s="21">
        <v>108</v>
      </c>
      <c r="D45" s="42">
        <v>4</v>
      </c>
      <c r="E45" s="21">
        <v>165</v>
      </c>
      <c r="F45" s="42">
        <v>4</v>
      </c>
      <c r="G45" s="21">
        <v>142</v>
      </c>
      <c r="H45" s="42">
        <v>4</v>
      </c>
      <c r="I45" s="21">
        <v>153</v>
      </c>
      <c r="J45" s="42">
        <v>4</v>
      </c>
      <c r="K45" s="21">
        <v>235</v>
      </c>
      <c r="L45" s="42">
        <v>4</v>
      </c>
      <c r="M45" s="21">
        <v>350</v>
      </c>
      <c r="N45" s="42">
        <v>4</v>
      </c>
      <c r="O45" s="21">
        <v>530</v>
      </c>
      <c r="P45" s="42">
        <v>4</v>
      </c>
      <c r="Q45" s="21">
        <v>730</v>
      </c>
      <c r="R45" s="42">
        <v>4</v>
      </c>
      <c r="S45" s="21">
        <v>780</v>
      </c>
      <c r="T45" s="42">
        <v>4</v>
      </c>
      <c r="U45" s="21">
        <v>980</v>
      </c>
      <c r="V45" s="42">
        <v>4</v>
      </c>
      <c r="W45" s="22">
        <v>2200</v>
      </c>
      <c r="X45" s="42">
        <v>4</v>
      </c>
      <c r="Y45" s="22">
        <v>4000</v>
      </c>
      <c r="Z45" s="42">
        <v>4</v>
      </c>
      <c r="AA45" s="22">
        <v>5000</v>
      </c>
      <c r="AB45" s="42">
        <v>4</v>
      </c>
      <c r="AC45" s="22">
        <v>7300</v>
      </c>
      <c r="AD45" s="42">
        <v>4</v>
      </c>
      <c r="AE45" s="22">
        <v>11000</v>
      </c>
      <c r="AF45" s="42">
        <v>4</v>
      </c>
      <c r="AG45" s="22">
        <v>15300</v>
      </c>
      <c r="AH45" s="42">
        <v>4</v>
      </c>
      <c r="AI45" s="22">
        <v>25300</v>
      </c>
      <c r="AJ45" s="42">
        <v>4</v>
      </c>
      <c r="AK45" s="22">
        <v>9400</v>
      </c>
      <c r="AL45" s="42">
        <v>4</v>
      </c>
      <c r="AM45" s="22">
        <v>17300</v>
      </c>
      <c r="AN45" s="42">
        <v>4</v>
      </c>
      <c r="AO45" s="22">
        <v>24300</v>
      </c>
      <c r="AP45" s="42">
        <v>4</v>
      </c>
      <c r="AQ45" s="22">
        <v>44000</v>
      </c>
      <c r="AR45" s="42">
        <v>4</v>
      </c>
      <c r="AS45" s="31">
        <v>710</v>
      </c>
      <c r="AT45" s="42">
        <v>23</v>
      </c>
      <c r="AU45" s="31">
        <v>1500</v>
      </c>
      <c r="AV45" s="42">
        <v>23</v>
      </c>
      <c r="AW45" s="31">
        <v>200</v>
      </c>
      <c r="AX45" s="42">
        <v>23</v>
      </c>
      <c r="AY45" s="31">
        <v>500</v>
      </c>
      <c r="AZ45" s="42">
        <v>23</v>
      </c>
      <c r="BA45" s="31">
        <v>1500</v>
      </c>
      <c r="BB45" s="42">
        <v>23</v>
      </c>
      <c r="BC45" s="31">
        <v>4500</v>
      </c>
      <c r="BD45" s="42">
        <v>23</v>
      </c>
      <c r="BE45" s="31">
        <v>5500</v>
      </c>
      <c r="BF45" s="42">
        <v>23</v>
      </c>
      <c r="BG45" s="31">
        <v>5000</v>
      </c>
      <c r="BH45" s="42">
        <v>23</v>
      </c>
    </row>
    <row r="46" spans="1:60">
      <c r="A46" s="21">
        <v>100</v>
      </c>
      <c r="B46" s="42">
        <v>3</v>
      </c>
      <c r="C46" s="21">
        <v>109</v>
      </c>
      <c r="D46" s="42">
        <v>3</v>
      </c>
      <c r="E46" s="21">
        <v>166</v>
      </c>
      <c r="F46" s="42">
        <v>3</v>
      </c>
      <c r="G46" s="21">
        <v>143</v>
      </c>
      <c r="H46" s="42">
        <v>3</v>
      </c>
      <c r="I46" s="21">
        <v>154</v>
      </c>
      <c r="J46" s="42">
        <v>3</v>
      </c>
      <c r="K46" s="21">
        <v>236</v>
      </c>
      <c r="L46" s="42">
        <v>3</v>
      </c>
      <c r="M46" s="21">
        <v>351</v>
      </c>
      <c r="N46" s="42">
        <v>3</v>
      </c>
      <c r="O46" s="21">
        <v>531</v>
      </c>
      <c r="P46" s="42">
        <v>3</v>
      </c>
      <c r="Q46" s="21">
        <v>731</v>
      </c>
      <c r="R46" s="42">
        <v>3</v>
      </c>
      <c r="S46" s="21">
        <v>781</v>
      </c>
      <c r="T46" s="42">
        <v>3</v>
      </c>
      <c r="U46" s="21">
        <v>981</v>
      </c>
      <c r="V46" s="42">
        <v>3</v>
      </c>
      <c r="W46" s="22">
        <v>2201</v>
      </c>
      <c r="X46" s="42">
        <v>3</v>
      </c>
      <c r="Y46" s="22">
        <v>4001</v>
      </c>
      <c r="Z46" s="42">
        <v>3</v>
      </c>
      <c r="AA46" s="22">
        <v>5001</v>
      </c>
      <c r="AB46" s="42">
        <v>3</v>
      </c>
      <c r="AC46" s="22">
        <v>7301</v>
      </c>
      <c r="AD46" s="42">
        <v>3</v>
      </c>
      <c r="AE46" s="22">
        <v>11001</v>
      </c>
      <c r="AF46" s="42">
        <v>3</v>
      </c>
      <c r="AG46" s="22">
        <v>15301</v>
      </c>
      <c r="AH46" s="42">
        <v>3</v>
      </c>
      <c r="AI46" s="22">
        <v>25301</v>
      </c>
      <c r="AJ46" s="42">
        <v>3</v>
      </c>
      <c r="AK46" s="22">
        <v>9401</v>
      </c>
      <c r="AL46" s="42">
        <v>3</v>
      </c>
      <c r="AM46" s="22">
        <v>17301</v>
      </c>
      <c r="AN46" s="42">
        <v>3</v>
      </c>
      <c r="AO46" s="22">
        <v>24301</v>
      </c>
      <c r="AP46" s="42">
        <v>3</v>
      </c>
      <c r="AQ46" s="22">
        <v>44001</v>
      </c>
      <c r="AR46" s="42">
        <v>3</v>
      </c>
      <c r="AS46" s="31"/>
      <c r="AT46" s="42"/>
      <c r="AU46" s="31"/>
      <c r="AV46" s="42"/>
      <c r="AW46" s="31"/>
      <c r="AX46" s="42"/>
      <c r="AY46" s="31"/>
      <c r="AZ46" s="42"/>
      <c r="BA46" s="31"/>
      <c r="BB46" s="42"/>
      <c r="BC46" s="31"/>
      <c r="BD46" s="42"/>
      <c r="BE46" s="31"/>
      <c r="BF46" s="42"/>
      <c r="BG46" s="31"/>
      <c r="BH46" s="42"/>
    </row>
    <row r="47" spans="1:60">
      <c r="A47" s="21">
        <v>103</v>
      </c>
      <c r="B47" s="42">
        <v>3</v>
      </c>
      <c r="C47" s="21">
        <v>112</v>
      </c>
      <c r="D47" s="42">
        <v>3</v>
      </c>
      <c r="E47" s="21">
        <v>170</v>
      </c>
      <c r="F47" s="42">
        <v>3</v>
      </c>
      <c r="G47" s="21">
        <v>146</v>
      </c>
      <c r="H47" s="42">
        <v>3</v>
      </c>
      <c r="I47" s="21">
        <v>157</v>
      </c>
      <c r="J47" s="42">
        <v>3</v>
      </c>
      <c r="K47" s="21">
        <v>240</v>
      </c>
      <c r="L47" s="42">
        <v>3</v>
      </c>
      <c r="M47" s="21">
        <v>360</v>
      </c>
      <c r="N47" s="42">
        <v>3</v>
      </c>
      <c r="O47" s="21">
        <v>540</v>
      </c>
      <c r="P47" s="42">
        <v>3</v>
      </c>
      <c r="Q47" s="21">
        <v>760</v>
      </c>
      <c r="R47" s="42">
        <v>3</v>
      </c>
      <c r="S47" s="21">
        <v>800</v>
      </c>
      <c r="T47" s="42">
        <v>3</v>
      </c>
      <c r="U47" s="21">
        <v>1010</v>
      </c>
      <c r="V47" s="42">
        <v>3</v>
      </c>
      <c r="W47" s="22">
        <v>2250</v>
      </c>
      <c r="X47" s="42">
        <v>3</v>
      </c>
      <c r="Y47" s="22">
        <v>4150</v>
      </c>
      <c r="Z47" s="42">
        <v>3</v>
      </c>
      <c r="AA47" s="22">
        <v>5150</v>
      </c>
      <c r="AB47" s="42">
        <v>3</v>
      </c>
      <c r="AC47" s="22">
        <v>7450</v>
      </c>
      <c r="AD47" s="42">
        <v>3</v>
      </c>
      <c r="AE47" s="22">
        <v>11300</v>
      </c>
      <c r="AF47" s="42">
        <v>3</v>
      </c>
      <c r="AG47" s="22">
        <v>16000</v>
      </c>
      <c r="AH47" s="42">
        <v>3</v>
      </c>
      <c r="AI47" s="22">
        <v>26000</v>
      </c>
      <c r="AJ47" s="42">
        <v>3</v>
      </c>
      <c r="AK47" s="22">
        <v>10000</v>
      </c>
      <c r="AL47" s="42">
        <v>3</v>
      </c>
      <c r="AM47" s="22">
        <v>18000</v>
      </c>
      <c r="AN47" s="42">
        <v>3</v>
      </c>
      <c r="AO47" s="22">
        <v>25000</v>
      </c>
      <c r="AP47" s="42">
        <v>3</v>
      </c>
      <c r="AQ47" s="22">
        <v>45000</v>
      </c>
      <c r="AR47" s="42">
        <v>3</v>
      </c>
      <c r="AS47" s="31">
        <v>760</v>
      </c>
      <c r="AT47" s="42">
        <v>24</v>
      </c>
      <c r="AU47" s="31">
        <v>1600</v>
      </c>
      <c r="AV47" s="42">
        <v>24</v>
      </c>
      <c r="AW47" s="31">
        <v>215</v>
      </c>
      <c r="AX47" s="42">
        <v>24</v>
      </c>
      <c r="AY47" s="31">
        <v>550</v>
      </c>
      <c r="AZ47" s="42">
        <v>24</v>
      </c>
      <c r="BA47" s="31">
        <v>1700</v>
      </c>
      <c r="BB47" s="42">
        <v>24</v>
      </c>
      <c r="BC47" s="31">
        <v>5000</v>
      </c>
      <c r="BD47" s="42">
        <v>24</v>
      </c>
      <c r="BE47" s="31">
        <v>6500</v>
      </c>
      <c r="BF47" s="42">
        <v>24</v>
      </c>
      <c r="BG47" s="31">
        <v>6000</v>
      </c>
      <c r="BH47" s="42">
        <v>24</v>
      </c>
    </row>
    <row r="48" spans="1:60">
      <c r="A48" s="21">
        <v>104</v>
      </c>
      <c r="B48" s="42">
        <v>2</v>
      </c>
      <c r="C48" s="21">
        <v>113</v>
      </c>
      <c r="D48" s="42">
        <v>2</v>
      </c>
      <c r="E48" s="21">
        <v>171</v>
      </c>
      <c r="F48" s="42">
        <v>2</v>
      </c>
      <c r="G48" s="21">
        <v>147</v>
      </c>
      <c r="H48" s="42">
        <v>2</v>
      </c>
      <c r="I48" s="21">
        <v>158</v>
      </c>
      <c r="J48" s="42">
        <v>2</v>
      </c>
      <c r="K48" s="21">
        <v>241</v>
      </c>
      <c r="L48" s="42">
        <v>2</v>
      </c>
      <c r="M48" s="21">
        <v>361</v>
      </c>
      <c r="N48" s="42">
        <v>2</v>
      </c>
      <c r="O48" s="21">
        <v>541</v>
      </c>
      <c r="P48" s="42">
        <v>2</v>
      </c>
      <c r="Q48" s="21">
        <v>761</v>
      </c>
      <c r="R48" s="42">
        <v>2</v>
      </c>
      <c r="S48" s="21">
        <v>801</v>
      </c>
      <c r="T48" s="42">
        <v>2</v>
      </c>
      <c r="U48" s="21">
        <v>1011</v>
      </c>
      <c r="V48" s="42">
        <v>2</v>
      </c>
      <c r="W48" s="22">
        <v>2251</v>
      </c>
      <c r="X48" s="42">
        <v>2</v>
      </c>
      <c r="Y48" s="22">
        <v>4151</v>
      </c>
      <c r="Z48" s="42">
        <v>2</v>
      </c>
      <c r="AA48" s="22">
        <v>5151</v>
      </c>
      <c r="AB48" s="42">
        <v>2</v>
      </c>
      <c r="AC48" s="22">
        <v>7451</v>
      </c>
      <c r="AD48" s="42">
        <v>2</v>
      </c>
      <c r="AE48" s="22">
        <v>11301</v>
      </c>
      <c r="AF48" s="42">
        <v>2</v>
      </c>
      <c r="AG48" s="22">
        <v>16001</v>
      </c>
      <c r="AH48" s="42">
        <v>2</v>
      </c>
      <c r="AI48" s="22">
        <v>26001</v>
      </c>
      <c r="AJ48" s="42">
        <v>2</v>
      </c>
      <c r="AK48" s="22">
        <v>10001</v>
      </c>
      <c r="AL48" s="42">
        <v>2</v>
      </c>
      <c r="AM48" s="22">
        <v>18001</v>
      </c>
      <c r="AN48" s="42">
        <v>2</v>
      </c>
      <c r="AO48" s="22">
        <v>25001</v>
      </c>
      <c r="AP48" s="42">
        <v>2</v>
      </c>
      <c r="AQ48" s="22">
        <v>45001</v>
      </c>
      <c r="AR48" s="42">
        <v>2</v>
      </c>
      <c r="AS48" s="31"/>
      <c r="AT48" s="42"/>
      <c r="AU48" s="31"/>
      <c r="AV48" s="42"/>
      <c r="AW48" s="31"/>
      <c r="AX48" s="42"/>
      <c r="AY48" s="31"/>
      <c r="AZ48" s="42"/>
      <c r="BA48" s="31"/>
      <c r="BB48" s="42"/>
      <c r="BC48" s="31"/>
      <c r="BD48" s="42"/>
      <c r="BE48" s="31"/>
      <c r="BF48" s="42"/>
      <c r="BG48" s="31"/>
      <c r="BH48" s="42"/>
    </row>
    <row r="49" spans="1:60">
      <c r="A49" s="21">
        <v>107</v>
      </c>
      <c r="B49" s="42">
        <v>2</v>
      </c>
      <c r="C49" s="21">
        <v>116</v>
      </c>
      <c r="D49" s="42">
        <v>2</v>
      </c>
      <c r="E49" s="21">
        <v>175</v>
      </c>
      <c r="F49" s="42">
        <v>2</v>
      </c>
      <c r="G49" s="21">
        <v>150</v>
      </c>
      <c r="H49" s="42">
        <v>2</v>
      </c>
      <c r="I49" s="21">
        <v>161</v>
      </c>
      <c r="J49" s="42">
        <v>2</v>
      </c>
      <c r="K49" s="21">
        <v>245</v>
      </c>
      <c r="L49" s="42">
        <v>2</v>
      </c>
      <c r="M49" s="21">
        <v>370</v>
      </c>
      <c r="N49" s="42">
        <v>2</v>
      </c>
      <c r="O49" s="21">
        <v>550</v>
      </c>
      <c r="P49" s="42">
        <v>2</v>
      </c>
      <c r="Q49" s="21">
        <v>790</v>
      </c>
      <c r="R49" s="42">
        <v>2</v>
      </c>
      <c r="S49" s="21">
        <v>820</v>
      </c>
      <c r="T49" s="42">
        <v>2</v>
      </c>
      <c r="U49" s="21">
        <v>1040</v>
      </c>
      <c r="V49" s="42">
        <v>2</v>
      </c>
      <c r="W49" s="22">
        <v>2300</v>
      </c>
      <c r="X49" s="42">
        <v>2</v>
      </c>
      <c r="Y49" s="22">
        <v>4300</v>
      </c>
      <c r="Z49" s="42">
        <v>2</v>
      </c>
      <c r="AA49" s="22">
        <v>5300</v>
      </c>
      <c r="AB49" s="42">
        <v>2</v>
      </c>
      <c r="AC49" s="22">
        <v>8000</v>
      </c>
      <c r="AD49" s="42">
        <v>2</v>
      </c>
      <c r="AE49" s="22">
        <v>12000</v>
      </c>
      <c r="AF49" s="42">
        <v>2</v>
      </c>
      <c r="AG49" s="22">
        <v>16300</v>
      </c>
      <c r="AH49" s="42">
        <v>2</v>
      </c>
      <c r="AI49" s="22">
        <v>26300</v>
      </c>
      <c r="AJ49" s="42">
        <v>2</v>
      </c>
      <c r="AK49" s="22">
        <v>10200</v>
      </c>
      <c r="AL49" s="42">
        <v>2</v>
      </c>
      <c r="AM49" s="22">
        <v>18300</v>
      </c>
      <c r="AN49" s="42">
        <v>2</v>
      </c>
      <c r="AO49" s="22">
        <v>25300</v>
      </c>
      <c r="AP49" s="42">
        <v>2</v>
      </c>
      <c r="AQ49" s="22">
        <v>46000</v>
      </c>
      <c r="AR49" s="42">
        <v>2</v>
      </c>
      <c r="AS49" s="31">
        <v>810</v>
      </c>
      <c r="AT49" s="42">
        <v>25</v>
      </c>
      <c r="AU49" s="31">
        <v>1700</v>
      </c>
      <c r="AV49" s="42">
        <v>25</v>
      </c>
      <c r="AW49" s="31">
        <v>230</v>
      </c>
      <c r="AX49" s="42">
        <v>25</v>
      </c>
      <c r="AY49" s="31">
        <v>590</v>
      </c>
      <c r="AZ49" s="42">
        <v>25</v>
      </c>
      <c r="BA49" s="31">
        <v>1900</v>
      </c>
      <c r="BB49" s="42">
        <v>25</v>
      </c>
      <c r="BC49" s="31">
        <v>6000</v>
      </c>
      <c r="BD49" s="42">
        <v>25</v>
      </c>
      <c r="BE49" s="31">
        <v>7500</v>
      </c>
      <c r="BF49" s="42">
        <v>25</v>
      </c>
      <c r="BG49" s="31">
        <v>7000</v>
      </c>
      <c r="BH49" s="42">
        <v>25</v>
      </c>
    </row>
    <row r="50" spans="1:60">
      <c r="A50" s="21">
        <v>108</v>
      </c>
      <c r="B50" s="42">
        <v>1</v>
      </c>
      <c r="C50" s="21">
        <v>117</v>
      </c>
      <c r="D50" s="42">
        <v>1</v>
      </c>
      <c r="E50" s="21">
        <v>176</v>
      </c>
      <c r="F50" s="42">
        <v>1</v>
      </c>
      <c r="G50" s="21">
        <v>151</v>
      </c>
      <c r="H50" s="42">
        <v>1</v>
      </c>
      <c r="I50" s="21">
        <v>162</v>
      </c>
      <c r="J50" s="42">
        <v>1</v>
      </c>
      <c r="K50" s="21">
        <v>246</v>
      </c>
      <c r="L50" s="42">
        <v>1</v>
      </c>
      <c r="M50" s="21">
        <v>371</v>
      </c>
      <c r="N50" s="42">
        <v>1</v>
      </c>
      <c r="O50" s="21">
        <v>551</v>
      </c>
      <c r="P50" s="42">
        <v>1</v>
      </c>
      <c r="Q50" s="21">
        <v>791</v>
      </c>
      <c r="R50" s="42">
        <v>1</v>
      </c>
      <c r="S50" s="21">
        <v>821</v>
      </c>
      <c r="T50" s="42">
        <v>1</v>
      </c>
      <c r="U50" s="21">
        <v>1041</v>
      </c>
      <c r="V50" s="42">
        <v>1</v>
      </c>
      <c r="W50" s="22">
        <v>2301</v>
      </c>
      <c r="X50" s="42">
        <v>1</v>
      </c>
      <c r="Y50" s="22">
        <v>4301</v>
      </c>
      <c r="Z50" s="42">
        <v>1</v>
      </c>
      <c r="AA50" s="22">
        <v>5301</v>
      </c>
      <c r="AB50" s="42">
        <v>1</v>
      </c>
      <c r="AC50" s="22">
        <v>8001</v>
      </c>
      <c r="AD50" s="42">
        <v>1</v>
      </c>
      <c r="AE50" s="22">
        <v>12001</v>
      </c>
      <c r="AF50" s="42">
        <v>1</v>
      </c>
      <c r="AG50" s="22">
        <v>16301</v>
      </c>
      <c r="AH50" s="42">
        <v>1</v>
      </c>
      <c r="AI50" s="22">
        <v>26301</v>
      </c>
      <c r="AJ50" s="42">
        <v>1</v>
      </c>
      <c r="AK50" s="22">
        <v>10201</v>
      </c>
      <c r="AL50" s="42">
        <v>1</v>
      </c>
      <c r="AM50" s="22">
        <v>18301</v>
      </c>
      <c r="AN50" s="42">
        <v>1</v>
      </c>
      <c r="AO50" s="22">
        <v>25301</v>
      </c>
      <c r="AP50" s="42">
        <v>1</v>
      </c>
      <c r="AQ50" s="22">
        <v>46001</v>
      </c>
      <c r="AR50" s="42">
        <v>1</v>
      </c>
      <c r="AS50" s="31"/>
      <c r="AT50" s="42"/>
      <c r="AU50" s="31"/>
      <c r="AV50" s="42"/>
      <c r="AW50" s="31"/>
      <c r="AX50" s="42"/>
      <c r="AY50" s="31"/>
      <c r="AZ50" s="42"/>
      <c r="BA50" s="31"/>
      <c r="BB50" s="42"/>
      <c r="BC50" s="31"/>
      <c r="BD50" s="42"/>
      <c r="BE50" s="31"/>
      <c r="BF50" s="42"/>
      <c r="BG50" s="31"/>
      <c r="BH50" s="42"/>
    </row>
    <row r="51" spans="1:60">
      <c r="A51" s="25" t="s">
        <v>0</v>
      </c>
      <c r="B51" s="43" t="s">
        <v>20</v>
      </c>
      <c r="C51" s="25" t="s">
        <v>9</v>
      </c>
      <c r="D51" s="43" t="s">
        <v>20</v>
      </c>
      <c r="E51" s="25" t="s">
        <v>43</v>
      </c>
      <c r="F51" s="43" t="s">
        <v>20</v>
      </c>
      <c r="G51" s="25" t="s">
        <v>28</v>
      </c>
      <c r="H51" s="43" t="s">
        <v>20</v>
      </c>
      <c r="I51" s="25" t="s">
        <v>44</v>
      </c>
      <c r="J51" s="43" t="s">
        <v>20</v>
      </c>
      <c r="K51" s="25" t="s">
        <v>49</v>
      </c>
      <c r="L51" s="43" t="s">
        <v>20</v>
      </c>
      <c r="M51" s="25" t="s">
        <v>10</v>
      </c>
      <c r="N51" s="43" t="s">
        <v>20</v>
      </c>
      <c r="O51" s="25" t="s">
        <v>21</v>
      </c>
      <c r="P51" s="43" t="s">
        <v>20</v>
      </c>
      <c r="Q51" s="25" t="s">
        <v>52</v>
      </c>
      <c r="R51" s="43" t="s">
        <v>20</v>
      </c>
      <c r="S51" s="25" t="s">
        <v>53</v>
      </c>
      <c r="T51" s="43" t="s">
        <v>20</v>
      </c>
      <c r="U51" s="25" t="s">
        <v>54</v>
      </c>
      <c r="V51" s="43" t="s">
        <v>20</v>
      </c>
      <c r="W51" s="28" t="s">
        <v>22</v>
      </c>
      <c r="X51" s="43" t="s">
        <v>20</v>
      </c>
      <c r="Y51" s="28" t="s">
        <v>11</v>
      </c>
      <c r="Z51" s="43" t="s">
        <v>20</v>
      </c>
      <c r="AA51" s="28" t="s">
        <v>11</v>
      </c>
      <c r="AB51" s="43" t="s">
        <v>20</v>
      </c>
      <c r="AC51" s="28" t="s">
        <v>31</v>
      </c>
      <c r="AD51" s="43" t="s">
        <v>20</v>
      </c>
      <c r="AE51" s="28" t="s">
        <v>31</v>
      </c>
      <c r="AF51" s="43" t="s">
        <v>20</v>
      </c>
      <c r="AG51" s="28" t="s">
        <v>46</v>
      </c>
      <c r="AH51" s="43" t="s">
        <v>20</v>
      </c>
      <c r="AI51" s="28" t="s">
        <v>46</v>
      </c>
      <c r="AJ51" s="43" t="s">
        <v>20</v>
      </c>
      <c r="AK51" s="28" t="s">
        <v>32</v>
      </c>
      <c r="AL51" s="43" t="s">
        <v>20</v>
      </c>
      <c r="AM51" s="28" t="s">
        <v>47</v>
      </c>
      <c r="AN51" s="43" t="s">
        <v>20</v>
      </c>
      <c r="AO51" s="28" t="s">
        <v>47</v>
      </c>
      <c r="AP51" s="43" t="s">
        <v>20</v>
      </c>
      <c r="AQ51" s="28" t="s">
        <v>47</v>
      </c>
      <c r="AR51" s="43" t="s">
        <v>20</v>
      </c>
      <c r="AS51" s="29" t="s">
        <v>33</v>
      </c>
      <c r="AT51" s="43" t="s">
        <v>20</v>
      </c>
      <c r="AU51" s="29" t="s">
        <v>34</v>
      </c>
      <c r="AV51" s="43" t="s">
        <v>20</v>
      </c>
      <c r="AW51" s="29" t="s">
        <v>35</v>
      </c>
      <c r="AX51" s="43" t="s">
        <v>20</v>
      </c>
      <c r="AY51" s="29" t="s">
        <v>36</v>
      </c>
      <c r="AZ51" s="43" t="s">
        <v>20</v>
      </c>
      <c r="BA51" s="29" t="s">
        <v>37</v>
      </c>
      <c r="BB51" s="43" t="s">
        <v>20</v>
      </c>
      <c r="BC51" s="29" t="s">
        <v>38</v>
      </c>
      <c r="BD51" s="43" t="s">
        <v>20</v>
      </c>
      <c r="BE51" s="29" t="s">
        <v>39</v>
      </c>
      <c r="BF51" s="43" t="s">
        <v>20</v>
      </c>
      <c r="BG51" s="29" t="s">
        <v>19</v>
      </c>
      <c r="BH51" s="43" t="s">
        <v>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C672-AE31-4194-9980-6911F7A140CE}">
  <dimension ref="B1:Q14"/>
  <sheetViews>
    <sheetView workbookViewId="0">
      <selection activeCell="F3" sqref="F3:G3"/>
    </sheetView>
  </sheetViews>
  <sheetFormatPr defaultRowHeight="15"/>
  <cols>
    <col min="1" max="1" width="9" style="151"/>
    <col min="2" max="2" width="9.75" style="151" bestFit="1" customWidth="1"/>
    <col min="3" max="3" width="5.25" style="151" bestFit="1" customWidth="1"/>
    <col min="4" max="4" width="9" style="151"/>
    <col min="5" max="5" width="4.625" style="151" bestFit="1" customWidth="1"/>
    <col min="6" max="6" width="10.25" style="151" bestFit="1" customWidth="1"/>
    <col min="7" max="7" width="4.625" style="151" bestFit="1" customWidth="1"/>
    <col min="8" max="8" width="6.125" style="151" bestFit="1" customWidth="1"/>
    <col min="9" max="9" width="4.625" style="151" bestFit="1" customWidth="1"/>
    <col min="10" max="10" width="5.875" style="151" bestFit="1" customWidth="1"/>
    <col min="11" max="11" width="4.625" style="151" bestFit="1" customWidth="1"/>
    <col min="12" max="12" width="5.875" style="151" bestFit="1" customWidth="1"/>
    <col min="13" max="13" width="4.625" style="151" bestFit="1" customWidth="1"/>
    <col min="14" max="16384" width="9" style="151"/>
  </cols>
  <sheetData>
    <row r="1" spans="2:17" ht="15.75" thickBot="1"/>
    <row r="2" spans="2:17" ht="15.75" thickBot="1">
      <c r="B2" s="251" t="s">
        <v>579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</row>
    <row r="3" spans="2:17" ht="15.75" thickBot="1">
      <c r="B3" s="243" t="s">
        <v>534</v>
      </c>
      <c r="C3" s="244"/>
      <c r="D3" s="243" t="s">
        <v>550</v>
      </c>
      <c r="E3" s="244"/>
      <c r="F3" s="243" t="s">
        <v>588</v>
      </c>
      <c r="G3" s="244"/>
      <c r="H3" s="243" t="s">
        <v>560</v>
      </c>
      <c r="I3" s="244"/>
      <c r="J3" s="243" t="s">
        <v>567</v>
      </c>
      <c r="K3" s="244"/>
      <c r="L3" s="243" t="s">
        <v>572</v>
      </c>
      <c r="M3" s="244"/>
      <c r="N3" s="243" t="s">
        <v>576</v>
      </c>
      <c r="O3" s="244"/>
      <c r="P3" s="243" t="s">
        <v>586</v>
      </c>
      <c r="Q3" s="244"/>
    </row>
    <row r="4" spans="2:17">
      <c r="B4" s="152" t="s">
        <v>303</v>
      </c>
      <c r="C4" s="153" t="s">
        <v>535</v>
      </c>
      <c r="D4" s="152" t="s">
        <v>173</v>
      </c>
      <c r="E4" s="153" t="s">
        <v>551</v>
      </c>
      <c r="F4" s="152" t="s">
        <v>254</v>
      </c>
      <c r="G4" s="153" t="s">
        <v>545</v>
      </c>
      <c r="H4" s="152" t="s">
        <v>303</v>
      </c>
      <c r="I4" s="153" t="s">
        <v>561</v>
      </c>
      <c r="J4" s="152" t="s">
        <v>303</v>
      </c>
      <c r="K4" s="153" t="s">
        <v>568</v>
      </c>
      <c r="L4" s="152" t="s">
        <v>176</v>
      </c>
      <c r="M4" s="153" t="s">
        <v>573</v>
      </c>
      <c r="N4" s="152" t="s">
        <v>176</v>
      </c>
      <c r="O4" s="153" t="s">
        <v>552</v>
      </c>
      <c r="P4" s="152" t="s">
        <v>173</v>
      </c>
      <c r="Q4" s="153" t="s">
        <v>587</v>
      </c>
    </row>
    <row r="5" spans="2:17" ht="15.75" customHeight="1">
      <c r="B5" s="154" t="s">
        <v>176</v>
      </c>
      <c r="C5" s="155" t="s">
        <v>536</v>
      </c>
      <c r="D5" s="154" t="s">
        <v>303</v>
      </c>
      <c r="E5" s="155" t="s">
        <v>552</v>
      </c>
      <c r="F5" s="237"/>
      <c r="G5" s="238"/>
      <c r="H5" s="154" t="s">
        <v>254</v>
      </c>
      <c r="I5" s="155" t="s">
        <v>562</v>
      </c>
      <c r="J5" s="154" t="s">
        <v>173</v>
      </c>
      <c r="K5" s="155" t="s">
        <v>569</v>
      </c>
      <c r="L5" s="154" t="s">
        <v>303</v>
      </c>
      <c r="M5" s="155" t="s">
        <v>574</v>
      </c>
      <c r="N5" s="154" t="s">
        <v>303</v>
      </c>
      <c r="O5" s="155" t="s">
        <v>577</v>
      </c>
      <c r="P5" s="237"/>
      <c r="Q5" s="238"/>
    </row>
    <row r="6" spans="2:17" ht="15.75" customHeight="1">
      <c r="B6" s="154" t="s">
        <v>273</v>
      </c>
      <c r="C6" s="155" t="s">
        <v>537</v>
      </c>
      <c r="D6" s="154" t="s">
        <v>254</v>
      </c>
      <c r="E6" s="155" t="s">
        <v>553</v>
      </c>
      <c r="F6" s="239"/>
      <c r="G6" s="240"/>
      <c r="H6" s="154" t="s">
        <v>176</v>
      </c>
      <c r="I6" s="155" t="s">
        <v>563</v>
      </c>
      <c r="J6" s="154" t="s">
        <v>254</v>
      </c>
      <c r="K6" s="155" t="s">
        <v>558</v>
      </c>
      <c r="L6" s="154" t="s">
        <v>400</v>
      </c>
      <c r="M6" s="155" t="s">
        <v>575</v>
      </c>
      <c r="N6" s="154" t="s">
        <v>400</v>
      </c>
      <c r="O6" s="155" t="s">
        <v>578</v>
      </c>
      <c r="P6" s="239"/>
      <c r="Q6" s="240"/>
    </row>
    <row r="7" spans="2:17" ht="15.75" customHeight="1">
      <c r="B7" s="154" t="s">
        <v>173</v>
      </c>
      <c r="C7" s="155" t="s">
        <v>538</v>
      </c>
      <c r="D7" s="154" t="s">
        <v>400</v>
      </c>
      <c r="E7" s="155" t="s">
        <v>554</v>
      </c>
      <c r="F7" s="239"/>
      <c r="G7" s="240"/>
      <c r="H7" s="154" t="s">
        <v>400</v>
      </c>
      <c r="I7" s="155" t="s">
        <v>564</v>
      </c>
      <c r="J7" s="154" t="s">
        <v>176</v>
      </c>
      <c r="K7" s="155" t="s">
        <v>570</v>
      </c>
      <c r="L7" s="245"/>
      <c r="M7" s="246"/>
      <c r="N7" s="245"/>
      <c r="O7" s="246"/>
      <c r="P7" s="239"/>
      <c r="Q7" s="240"/>
    </row>
    <row r="8" spans="2:17" ht="15.75" customHeight="1">
      <c r="B8" s="154" t="s">
        <v>400</v>
      </c>
      <c r="C8" s="155" t="s">
        <v>539</v>
      </c>
      <c r="D8" s="154" t="s">
        <v>176</v>
      </c>
      <c r="E8" s="155" t="s">
        <v>555</v>
      </c>
      <c r="F8" s="239"/>
      <c r="G8" s="240"/>
      <c r="H8" s="154" t="s">
        <v>565</v>
      </c>
      <c r="I8" s="155" t="s">
        <v>566</v>
      </c>
      <c r="J8" s="154" t="s">
        <v>273</v>
      </c>
      <c r="K8" s="155" t="s">
        <v>571</v>
      </c>
      <c r="L8" s="249"/>
      <c r="M8" s="250"/>
      <c r="N8" s="249"/>
      <c r="O8" s="250"/>
      <c r="P8" s="239"/>
      <c r="Q8" s="240"/>
    </row>
    <row r="9" spans="2:17" ht="15.75" customHeight="1">
      <c r="B9" s="154" t="s">
        <v>254</v>
      </c>
      <c r="C9" s="155" t="s">
        <v>540</v>
      </c>
      <c r="D9" s="154" t="s">
        <v>556</v>
      </c>
      <c r="E9" s="155" t="s">
        <v>537</v>
      </c>
      <c r="F9" s="239"/>
      <c r="G9" s="240"/>
      <c r="H9" s="245"/>
      <c r="I9" s="246"/>
      <c r="J9" s="245"/>
      <c r="K9" s="246"/>
      <c r="L9" s="249"/>
      <c r="M9" s="250"/>
      <c r="N9" s="249"/>
      <c r="O9" s="250"/>
      <c r="P9" s="239"/>
      <c r="Q9" s="240"/>
    </row>
    <row r="10" spans="2:17" ht="15.75" customHeight="1">
      <c r="B10" s="154" t="s">
        <v>75</v>
      </c>
      <c r="C10" s="155" t="s">
        <v>541</v>
      </c>
      <c r="D10" s="154" t="s">
        <v>75</v>
      </c>
      <c r="E10" s="155" t="s">
        <v>539</v>
      </c>
      <c r="F10" s="239"/>
      <c r="G10" s="240"/>
      <c r="H10" s="249"/>
      <c r="I10" s="250"/>
      <c r="J10" s="249"/>
      <c r="K10" s="250"/>
      <c r="L10" s="249"/>
      <c r="M10" s="250"/>
      <c r="N10" s="249"/>
      <c r="O10" s="250"/>
      <c r="P10" s="239"/>
      <c r="Q10" s="240"/>
    </row>
    <row r="11" spans="2:17" ht="15.75" customHeight="1">
      <c r="B11" s="154" t="s">
        <v>542</v>
      </c>
      <c r="C11" s="155" t="s">
        <v>543</v>
      </c>
      <c r="D11" s="154" t="s">
        <v>557</v>
      </c>
      <c r="E11" s="155" t="s">
        <v>558</v>
      </c>
      <c r="F11" s="239"/>
      <c r="G11" s="240"/>
      <c r="H11" s="249"/>
      <c r="I11" s="250"/>
      <c r="J11" s="249"/>
      <c r="K11" s="250"/>
      <c r="L11" s="249"/>
      <c r="M11" s="250"/>
      <c r="N11" s="249"/>
      <c r="O11" s="250"/>
      <c r="P11" s="239"/>
      <c r="Q11" s="240"/>
    </row>
    <row r="12" spans="2:17" ht="15.75" customHeight="1">
      <c r="B12" s="154" t="s">
        <v>544</v>
      </c>
      <c r="C12" s="155" t="s">
        <v>545</v>
      </c>
      <c r="D12" s="154" t="s">
        <v>273</v>
      </c>
      <c r="E12" s="155" t="s">
        <v>559</v>
      </c>
      <c r="F12" s="239"/>
      <c r="G12" s="240"/>
      <c r="H12" s="249"/>
      <c r="I12" s="250"/>
      <c r="J12" s="249"/>
      <c r="K12" s="250"/>
      <c r="L12" s="249"/>
      <c r="M12" s="250"/>
      <c r="N12" s="249"/>
      <c r="O12" s="250"/>
      <c r="P12" s="239"/>
      <c r="Q12" s="240"/>
    </row>
    <row r="13" spans="2:17" ht="15.75" customHeight="1">
      <c r="B13" s="154" t="s">
        <v>546</v>
      </c>
      <c r="C13" s="155" t="s">
        <v>547</v>
      </c>
      <c r="D13" s="245"/>
      <c r="E13" s="246"/>
      <c r="F13" s="239"/>
      <c r="G13" s="240"/>
      <c r="H13" s="249"/>
      <c r="I13" s="250"/>
      <c r="J13" s="249"/>
      <c r="K13" s="250"/>
      <c r="L13" s="249"/>
      <c r="M13" s="250"/>
      <c r="N13" s="249"/>
      <c r="O13" s="250"/>
      <c r="P13" s="239"/>
      <c r="Q13" s="240"/>
    </row>
    <row r="14" spans="2:17" ht="16.5" customHeight="1" thickBot="1">
      <c r="B14" s="156" t="s">
        <v>548</v>
      </c>
      <c r="C14" s="157" t="s">
        <v>549</v>
      </c>
      <c r="D14" s="247"/>
      <c r="E14" s="248"/>
      <c r="F14" s="241"/>
      <c r="G14" s="242"/>
      <c r="H14" s="247"/>
      <c r="I14" s="248"/>
      <c r="J14" s="247"/>
      <c r="K14" s="248"/>
      <c r="L14" s="247"/>
      <c r="M14" s="248"/>
      <c r="N14" s="247"/>
      <c r="O14" s="248"/>
      <c r="P14" s="241"/>
      <c r="Q14" s="242"/>
    </row>
  </sheetData>
  <mergeCells count="16">
    <mergeCell ref="B2:Q2"/>
    <mergeCell ref="B3:C3"/>
    <mergeCell ref="D3:E3"/>
    <mergeCell ref="H3:I3"/>
    <mergeCell ref="J3:K3"/>
    <mergeCell ref="L3:M3"/>
    <mergeCell ref="P3:Q3"/>
    <mergeCell ref="P5:Q14"/>
    <mergeCell ref="F3:G3"/>
    <mergeCell ref="F5:G14"/>
    <mergeCell ref="D13:E14"/>
    <mergeCell ref="H9:I14"/>
    <mergeCell ref="J9:K14"/>
    <mergeCell ref="L7:M14"/>
    <mergeCell ref="N7:O14"/>
    <mergeCell ref="N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73F1-3973-425B-A9A9-2D9E9D7F87DA}">
  <dimension ref="B1:F7"/>
  <sheetViews>
    <sheetView workbookViewId="0">
      <selection activeCell="B4" sqref="B2:F4"/>
    </sheetView>
  </sheetViews>
  <sheetFormatPr defaultRowHeight="15.75"/>
  <cols>
    <col min="2" max="2" width="15.25" bestFit="1" customWidth="1"/>
    <col min="3" max="3" width="17.125" bestFit="1" customWidth="1"/>
    <col min="4" max="4" width="22.25" customWidth="1"/>
  </cols>
  <sheetData>
    <row r="1" spans="2:6" ht="16.5" thickBot="1"/>
    <row r="2" spans="2:6" ht="21" thickBot="1">
      <c r="B2" s="254" t="s">
        <v>529</v>
      </c>
      <c r="C2" s="255"/>
      <c r="D2" s="255"/>
      <c r="E2" s="255"/>
      <c r="F2" s="256"/>
    </row>
    <row r="3" spans="2:6" ht="18.75" thickBot="1">
      <c r="B3" s="140" t="s">
        <v>530</v>
      </c>
      <c r="C3" s="143" t="s">
        <v>531</v>
      </c>
      <c r="D3" s="143" t="s">
        <v>233</v>
      </c>
      <c r="E3" s="143" t="s">
        <v>234</v>
      </c>
      <c r="F3" s="139" t="s">
        <v>176</v>
      </c>
    </row>
    <row r="4" spans="2:6" ht="18.75" thickBot="1">
      <c r="B4" s="141" t="s">
        <v>532</v>
      </c>
      <c r="C4" s="142" t="s">
        <v>533</v>
      </c>
      <c r="D4" s="137" t="s">
        <v>341</v>
      </c>
      <c r="E4" s="142" t="s">
        <v>342</v>
      </c>
      <c r="F4" s="138" t="s">
        <v>303</v>
      </c>
    </row>
    <row r="5" spans="2:6" ht="18" customHeight="1"/>
    <row r="6" spans="2:6" ht="16.5" customHeight="1"/>
    <row r="7" spans="2:6" ht="16.5" customHeight="1"/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AB08-754E-47B3-8EA0-8B1701073C01}">
  <dimension ref="A1:Z80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27" sqref="V27"/>
    </sheetView>
  </sheetViews>
  <sheetFormatPr defaultRowHeight="15.75"/>
  <cols>
    <col min="1" max="1" width="28.875" bestFit="1" customWidth="1"/>
    <col min="2" max="2" width="13.75" bestFit="1" customWidth="1"/>
    <col min="3" max="3" width="7.25" bestFit="1" customWidth="1"/>
    <col min="4" max="4" width="7.375" bestFit="1" customWidth="1"/>
    <col min="5" max="5" width="6" bestFit="1" customWidth="1"/>
    <col min="6" max="6" width="7.375" bestFit="1" customWidth="1"/>
    <col min="7" max="7" width="6" bestFit="1" customWidth="1"/>
    <col min="8" max="8" width="7.375" bestFit="1" customWidth="1"/>
    <col min="9" max="9" width="6" bestFit="1" customWidth="1"/>
    <col min="10" max="10" width="7.375" bestFit="1" customWidth="1"/>
    <col min="11" max="11" width="6" bestFit="1" customWidth="1"/>
    <col min="12" max="12" width="7.375" bestFit="1" customWidth="1"/>
    <col min="13" max="13" width="6" bestFit="1" customWidth="1"/>
    <col min="14" max="14" width="7.375" bestFit="1" customWidth="1"/>
    <col min="15" max="15" width="6" bestFit="1" customWidth="1"/>
    <col min="16" max="16" width="7.375" bestFit="1" customWidth="1"/>
    <col min="17" max="17" width="6" bestFit="1" customWidth="1"/>
    <col min="18" max="18" width="7.375" bestFit="1" customWidth="1"/>
    <col min="19" max="20" width="6" bestFit="1" customWidth="1"/>
    <col min="22" max="22" width="13.375" bestFit="1" customWidth="1"/>
    <col min="23" max="23" width="11" bestFit="1" customWidth="1"/>
    <col min="24" max="24" width="7.75" bestFit="1" customWidth="1"/>
    <col min="25" max="25" width="6.75" bestFit="1" customWidth="1"/>
  </cols>
  <sheetData>
    <row r="1" spans="1:26" ht="18">
      <c r="A1" s="264" t="s">
        <v>62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6">
      <c r="A2" s="263" t="s">
        <v>65</v>
      </c>
      <c r="B2" s="263"/>
      <c r="C2" s="263"/>
      <c r="D2" s="263" t="s">
        <v>0</v>
      </c>
      <c r="E2" s="263"/>
      <c r="F2" s="263" t="s">
        <v>1</v>
      </c>
      <c r="G2" s="263"/>
      <c r="H2" s="263" t="s">
        <v>53</v>
      </c>
      <c r="I2" s="263"/>
      <c r="J2" s="263" t="s">
        <v>2</v>
      </c>
      <c r="K2" s="263"/>
      <c r="L2" s="263" t="s">
        <v>5</v>
      </c>
      <c r="M2" s="263"/>
      <c r="N2" s="263" t="s">
        <v>6</v>
      </c>
      <c r="O2" s="263"/>
      <c r="P2" s="263" t="s">
        <v>7</v>
      </c>
      <c r="Q2" s="263"/>
      <c r="R2" s="263" t="s">
        <v>8</v>
      </c>
      <c r="S2" s="263"/>
      <c r="T2" s="167" t="s">
        <v>66</v>
      </c>
    </row>
    <row r="3" spans="1:26" ht="16.5" thickBot="1">
      <c r="A3" s="168" t="s">
        <v>68</v>
      </c>
      <c r="B3" s="168" t="s">
        <v>63</v>
      </c>
      <c r="C3" s="168" t="s">
        <v>64</v>
      </c>
      <c r="D3" s="169" t="s">
        <v>3</v>
      </c>
      <c r="E3" s="168" t="s">
        <v>4</v>
      </c>
      <c r="F3" s="169" t="s">
        <v>3</v>
      </c>
      <c r="G3" s="168" t="s">
        <v>4</v>
      </c>
      <c r="H3" s="170" t="s">
        <v>3</v>
      </c>
      <c r="I3" s="168" t="s">
        <v>4</v>
      </c>
      <c r="J3" s="170" t="s">
        <v>3</v>
      </c>
      <c r="K3" s="168" t="s">
        <v>4</v>
      </c>
      <c r="L3" s="171" t="s">
        <v>3</v>
      </c>
      <c r="M3" s="168" t="s">
        <v>4</v>
      </c>
      <c r="N3" s="171" t="s">
        <v>3</v>
      </c>
      <c r="O3" s="168" t="s">
        <v>4</v>
      </c>
      <c r="P3" s="171" t="s">
        <v>3</v>
      </c>
      <c r="Q3" s="168" t="s">
        <v>4</v>
      </c>
      <c r="R3" s="171" t="s">
        <v>3</v>
      </c>
      <c r="S3" s="168" t="s">
        <v>4</v>
      </c>
      <c r="T3" s="168" t="s">
        <v>4</v>
      </c>
    </row>
    <row r="4" spans="1:26" ht="16.5" thickTop="1">
      <c r="A4" s="172" t="s">
        <v>148</v>
      </c>
      <c r="B4" s="172" t="s">
        <v>149</v>
      </c>
      <c r="C4" s="172" t="s">
        <v>173</v>
      </c>
      <c r="D4" s="173">
        <v>80</v>
      </c>
      <c r="E4" s="172">
        <f t="shared" ref="E4:E35" si="0">IF(ISBLANK(D4),"",VLOOKUP(D4,Moustique_50_m,2))</f>
        <v>21</v>
      </c>
      <c r="F4" s="173"/>
      <c r="G4" s="172" t="str">
        <f t="shared" ref="G4:G35" si="1">IF(ISBLANK(F4),"",VLOOKUP(F4,Moustique_50_haies,2))</f>
        <v/>
      </c>
      <c r="H4" s="174">
        <v>1265</v>
      </c>
      <c r="I4" s="172">
        <f t="shared" ref="I4:I35" si="2">IF(ISBLANK(H4),"",VLOOKUP(H4,Moustique_300_m,2))</f>
        <v>22</v>
      </c>
      <c r="J4" s="175"/>
      <c r="K4" s="172" t="str">
        <f t="shared" ref="K4:K35" si="3">IF(ISBLANK(J4),"",VLOOKUP(J4,Moustique_600_marche,2))</f>
        <v/>
      </c>
      <c r="L4" s="176">
        <v>300</v>
      </c>
      <c r="M4" s="172">
        <f t="shared" ref="M4:M35" si="4">IF(ISBLANK(L4),"",VLOOKUP(L4,Moustique_Longueur,2))</f>
        <v>19</v>
      </c>
      <c r="N4" s="176"/>
      <c r="O4" s="172" t="str">
        <f t="shared" ref="O4:O35" si="5">IF(ISBLANK(N4),"",VLOOKUP(N4,Moustique_Triple_saut,2))</f>
        <v/>
      </c>
      <c r="P4" s="176"/>
      <c r="Q4" s="172" t="str">
        <f t="shared" ref="Q4:Q35" si="6">IF(ISBLANK(P4),"",VLOOKUP(P4,Moustique_Poids,2))</f>
        <v/>
      </c>
      <c r="R4" s="176">
        <v>2312</v>
      </c>
      <c r="S4" s="172">
        <f t="shared" ref="S4:S35" si="7">IF(ISBLANK(R4),"",VLOOKUP(R4,Moustique_Anneau,2))</f>
        <v>23</v>
      </c>
      <c r="T4" s="172">
        <f t="shared" ref="T4:T35" si="8">SUM(E4,G4,I4,K4,S4,Q4,O4,M4)</f>
        <v>85</v>
      </c>
      <c r="V4" s="257" t="s">
        <v>397</v>
      </c>
      <c r="W4" s="258"/>
      <c r="X4" s="258"/>
      <c r="Y4" s="258"/>
      <c r="Z4" s="259"/>
    </row>
    <row r="5" spans="1:26">
      <c r="A5" s="177" t="s">
        <v>353</v>
      </c>
      <c r="B5" s="177" t="s">
        <v>354</v>
      </c>
      <c r="C5" s="177" t="s">
        <v>303</v>
      </c>
      <c r="D5" s="178">
        <v>89</v>
      </c>
      <c r="E5" s="177">
        <f t="shared" si="0"/>
        <v>17</v>
      </c>
      <c r="F5" s="178"/>
      <c r="G5" s="177" t="str">
        <f t="shared" si="1"/>
        <v/>
      </c>
      <c r="H5" s="175"/>
      <c r="I5" s="177" t="str">
        <f t="shared" si="2"/>
        <v/>
      </c>
      <c r="J5" s="175">
        <v>3430</v>
      </c>
      <c r="K5" s="177">
        <f t="shared" si="3"/>
        <v>21</v>
      </c>
      <c r="L5" s="179">
        <v>330</v>
      </c>
      <c r="M5" s="177">
        <f t="shared" si="4"/>
        <v>20</v>
      </c>
      <c r="N5" s="179"/>
      <c r="O5" s="177" t="str">
        <f t="shared" si="5"/>
        <v/>
      </c>
      <c r="P5" s="179"/>
      <c r="Q5" s="177" t="str">
        <f t="shared" si="6"/>
        <v/>
      </c>
      <c r="R5" s="179">
        <v>1929</v>
      </c>
      <c r="S5" s="177">
        <f t="shared" si="7"/>
        <v>19</v>
      </c>
      <c r="T5" s="177">
        <f t="shared" si="8"/>
        <v>77</v>
      </c>
      <c r="V5" s="260" t="s">
        <v>394</v>
      </c>
      <c r="W5" s="261"/>
      <c r="X5" s="261"/>
      <c r="Y5" s="261"/>
      <c r="Z5" s="262"/>
    </row>
    <row r="6" spans="1:26" ht="16.5" thickBot="1">
      <c r="A6" s="177" t="s">
        <v>177</v>
      </c>
      <c r="B6" s="177" t="s">
        <v>198</v>
      </c>
      <c r="C6" s="177" t="s">
        <v>176</v>
      </c>
      <c r="D6" s="178">
        <v>96</v>
      </c>
      <c r="E6" s="177">
        <f t="shared" si="0"/>
        <v>15</v>
      </c>
      <c r="F6" s="178"/>
      <c r="G6" s="177" t="str">
        <f t="shared" si="1"/>
        <v/>
      </c>
      <c r="H6" s="175">
        <v>1230</v>
      </c>
      <c r="I6" s="177">
        <f t="shared" si="2"/>
        <v>23</v>
      </c>
      <c r="J6" s="175"/>
      <c r="K6" s="177" t="str">
        <f t="shared" si="3"/>
        <v/>
      </c>
      <c r="L6" s="179">
        <v>309</v>
      </c>
      <c r="M6" s="177">
        <f t="shared" si="4"/>
        <v>19</v>
      </c>
      <c r="N6" s="179"/>
      <c r="O6" s="177" t="str">
        <f t="shared" si="5"/>
        <v/>
      </c>
      <c r="P6" s="179"/>
      <c r="Q6" s="177" t="str">
        <f t="shared" si="6"/>
        <v/>
      </c>
      <c r="R6" s="179">
        <v>1889</v>
      </c>
      <c r="S6" s="177">
        <f t="shared" si="7"/>
        <v>18</v>
      </c>
      <c r="T6" s="177">
        <f t="shared" si="8"/>
        <v>75</v>
      </c>
      <c r="V6" s="112" t="s">
        <v>390</v>
      </c>
      <c r="W6" s="110" t="s">
        <v>68</v>
      </c>
      <c r="X6" s="110" t="s">
        <v>389</v>
      </c>
      <c r="Y6" s="110" t="s">
        <v>64</v>
      </c>
      <c r="Z6" s="113" t="s">
        <v>4</v>
      </c>
    </row>
    <row r="7" spans="1:26" ht="16.5" thickTop="1">
      <c r="A7" s="177" t="s">
        <v>256</v>
      </c>
      <c r="B7" s="177" t="s">
        <v>371</v>
      </c>
      <c r="C7" s="177" t="s">
        <v>254</v>
      </c>
      <c r="D7" s="178">
        <v>83</v>
      </c>
      <c r="E7" s="177">
        <f t="shared" si="0"/>
        <v>19</v>
      </c>
      <c r="F7" s="178"/>
      <c r="G7" s="177" t="str">
        <f t="shared" si="1"/>
        <v/>
      </c>
      <c r="H7" s="175">
        <v>1320</v>
      </c>
      <c r="I7" s="177">
        <f t="shared" si="2"/>
        <v>19</v>
      </c>
      <c r="J7" s="175"/>
      <c r="K7" s="177" t="str">
        <f t="shared" si="3"/>
        <v/>
      </c>
      <c r="L7" s="179">
        <v>330</v>
      </c>
      <c r="M7" s="177">
        <f t="shared" si="4"/>
        <v>20</v>
      </c>
      <c r="N7" s="179"/>
      <c r="O7" s="177" t="str">
        <f t="shared" si="5"/>
        <v/>
      </c>
      <c r="P7" s="179"/>
      <c r="Q7" s="177" t="str">
        <f t="shared" si="6"/>
        <v/>
      </c>
      <c r="R7" s="179">
        <v>1653</v>
      </c>
      <c r="S7" s="177">
        <f t="shared" si="7"/>
        <v>16</v>
      </c>
      <c r="T7" s="177">
        <f t="shared" si="8"/>
        <v>74</v>
      </c>
      <c r="V7" s="114">
        <v>1</v>
      </c>
      <c r="W7" s="109" t="str">
        <f>INDEX(A:A,MATCH(LARGE($T:$T,1),$T:$T, 0))</f>
        <v>BOISROND</v>
      </c>
      <c r="X7" s="109" t="str">
        <f>INDEX(B:B,MATCH(LARGE($T:$T,1),$T:$T, 0))</f>
        <v>Aro</v>
      </c>
      <c r="Y7" s="109" t="str">
        <f>INDEX(C:C,MATCH(LARGE($T:$T,1),$T:$T, 0))</f>
        <v>ABDO</v>
      </c>
      <c r="Z7" s="115">
        <f>LARGE($T:$T, 1)</f>
        <v>85</v>
      </c>
    </row>
    <row r="8" spans="1:26">
      <c r="A8" s="180" t="s">
        <v>456</v>
      </c>
      <c r="B8" s="180" t="s">
        <v>457</v>
      </c>
      <c r="C8" s="180" t="s">
        <v>254</v>
      </c>
      <c r="D8" s="178">
        <v>86</v>
      </c>
      <c r="E8" s="177">
        <f t="shared" si="0"/>
        <v>18</v>
      </c>
      <c r="F8" s="178"/>
      <c r="G8" s="177" t="str">
        <f t="shared" si="1"/>
        <v/>
      </c>
      <c r="H8" s="175">
        <v>1330</v>
      </c>
      <c r="I8" s="177">
        <f t="shared" si="2"/>
        <v>18</v>
      </c>
      <c r="J8" s="175"/>
      <c r="K8" s="177" t="str">
        <f t="shared" si="3"/>
        <v/>
      </c>
      <c r="L8" s="179">
        <v>288</v>
      </c>
      <c r="M8" s="177">
        <f t="shared" si="4"/>
        <v>18</v>
      </c>
      <c r="N8" s="179"/>
      <c r="O8" s="177" t="str">
        <f t="shared" si="5"/>
        <v/>
      </c>
      <c r="P8" s="179"/>
      <c r="Q8" s="177" t="str">
        <f t="shared" si="6"/>
        <v/>
      </c>
      <c r="R8" s="179">
        <v>1956</v>
      </c>
      <c r="S8" s="177">
        <f t="shared" si="7"/>
        <v>19</v>
      </c>
      <c r="T8" s="177">
        <f t="shared" si="8"/>
        <v>73</v>
      </c>
      <c r="V8" s="116">
        <v>2</v>
      </c>
      <c r="W8" s="107" t="str">
        <f>INDEX(A:A,MATCH(LARGE($T:$T,2),$T:$T, 0))</f>
        <v>PARET LITOLFF</v>
      </c>
      <c r="X8" s="107" t="str">
        <f>INDEX(B:B,MATCH(LARGE($T:$T,2),$T:$T, 0))</f>
        <v>Adrien</v>
      </c>
      <c r="Y8" s="107" t="str">
        <f>INDEX(C:C,MATCH(LARGE($T:$T,2),$T:$T, 0))</f>
        <v>CMAA</v>
      </c>
      <c r="Z8" s="117">
        <f>LARGE($T:$T,2)</f>
        <v>77</v>
      </c>
    </row>
    <row r="9" spans="1:26">
      <c r="A9" s="177" t="s">
        <v>150</v>
      </c>
      <c r="B9" s="177" t="s">
        <v>151</v>
      </c>
      <c r="C9" s="177" t="s">
        <v>173</v>
      </c>
      <c r="D9" s="178"/>
      <c r="E9" s="177" t="str">
        <f t="shared" si="0"/>
        <v/>
      </c>
      <c r="F9" s="178">
        <v>94</v>
      </c>
      <c r="G9" s="177">
        <f t="shared" si="1"/>
        <v>19</v>
      </c>
      <c r="H9" s="175">
        <v>1307</v>
      </c>
      <c r="I9" s="177">
        <f t="shared" si="2"/>
        <v>20</v>
      </c>
      <c r="J9" s="175"/>
      <c r="K9" s="177" t="str">
        <f t="shared" si="3"/>
        <v/>
      </c>
      <c r="L9" s="179">
        <v>305</v>
      </c>
      <c r="M9" s="177">
        <f t="shared" si="4"/>
        <v>19</v>
      </c>
      <c r="N9" s="179"/>
      <c r="O9" s="177" t="str">
        <f t="shared" si="5"/>
        <v/>
      </c>
      <c r="P9" s="179"/>
      <c r="Q9" s="177" t="str">
        <f t="shared" si="6"/>
        <v/>
      </c>
      <c r="R9" s="179">
        <v>1400</v>
      </c>
      <c r="S9" s="177">
        <f t="shared" si="7"/>
        <v>14</v>
      </c>
      <c r="T9" s="177">
        <f t="shared" si="8"/>
        <v>72</v>
      </c>
      <c r="V9" s="126">
        <v>3</v>
      </c>
      <c r="W9" s="127" t="str">
        <f>INDEX(A:A,MATCH(LARGE($T:$T,3),$T:$T, 0))</f>
        <v xml:space="preserve">AKROUR </v>
      </c>
      <c r="X9" s="127" t="str">
        <f>INDEX(B:B,MATCH(LARGE($T:$T,3),$T:$T, 0))</f>
        <v>Liham</v>
      </c>
      <c r="Y9" s="127" t="str">
        <f>INDEX(C:C,MATCH(LARGE($T:$T,3),$T:$T, 0))</f>
        <v>TAC</v>
      </c>
      <c r="Z9" s="128">
        <f>LARGE($T:$T,3)</f>
        <v>75</v>
      </c>
    </row>
    <row r="10" spans="1:26">
      <c r="A10" s="177" t="s">
        <v>347</v>
      </c>
      <c r="B10" s="177" t="s">
        <v>348</v>
      </c>
      <c r="C10" s="177" t="s">
        <v>303</v>
      </c>
      <c r="D10" s="178"/>
      <c r="E10" s="177" t="str">
        <f t="shared" si="0"/>
        <v/>
      </c>
      <c r="F10" s="178">
        <v>101</v>
      </c>
      <c r="G10" s="177">
        <f t="shared" si="1"/>
        <v>17</v>
      </c>
      <c r="H10" s="175">
        <v>1260</v>
      </c>
      <c r="I10" s="177">
        <f t="shared" si="2"/>
        <v>22</v>
      </c>
      <c r="J10" s="175"/>
      <c r="K10" s="177" t="str">
        <f t="shared" si="3"/>
        <v/>
      </c>
      <c r="L10" s="179">
        <v>278</v>
      </c>
      <c r="M10" s="177">
        <f t="shared" si="4"/>
        <v>17</v>
      </c>
      <c r="N10" s="179"/>
      <c r="O10" s="177" t="str">
        <f t="shared" si="5"/>
        <v/>
      </c>
      <c r="P10" s="179"/>
      <c r="Q10" s="177" t="str">
        <f t="shared" si="6"/>
        <v/>
      </c>
      <c r="R10" s="179">
        <v>1482</v>
      </c>
      <c r="S10" s="177">
        <f t="shared" si="7"/>
        <v>14</v>
      </c>
      <c r="T10" s="177">
        <f t="shared" si="8"/>
        <v>70</v>
      </c>
      <c r="V10" s="260" t="s">
        <v>395</v>
      </c>
      <c r="W10" s="261"/>
      <c r="X10" s="261"/>
      <c r="Y10" s="261"/>
      <c r="Z10" s="262"/>
    </row>
    <row r="11" spans="1:26" ht="16.5" thickBot="1">
      <c r="A11" s="177" t="s">
        <v>452</v>
      </c>
      <c r="B11" s="177" t="s">
        <v>453</v>
      </c>
      <c r="C11" s="180" t="s">
        <v>400</v>
      </c>
      <c r="D11" s="178">
        <v>83</v>
      </c>
      <c r="E11" s="177">
        <f t="shared" si="0"/>
        <v>19</v>
      </c>
      <c r="F11" s="178"/>
      <c r="G11" s="177" t="str">
        <f t="shared" si="1"/>
        <v/>
      </c>
      <c r="H11" s="175">
        <v>1206</v>
      </c>
      <c r="I11" s="177">
        <f t="shared" si="2"/>
        <v>25</v>
      </c>
      <c r="J11" s="175"/>
      <c r="K11" s="177" t="str">
        <f t="shared" si="3"/>
        <v/>
      </c>
      <c r="L11" s="179">
        <v>232</v>
      </c>
      <c r="M11" s="177">
        <f t="shared" si="4"/>
        <v>15</v>
      </c>
      <c r="N11" s="179"/>
      <c r="O11" s="177" t="str">
        <f t="shared" si="5"/>
        <v/>
      </c>
      <c r="P11" s="179"/>
      <c r="Q11" s="177" t="str">
        <f t="shared" si="6"/>
        <v/>
      </c>
      <c r="R11" s="179">
        <v>1058</v>
      </c>
      <c r="S11" s="177">
        <f t="shared" si="7"/>
        <v>10</v>
      </c>
      <c r="T11" s="177">
        <f t="shared" si="8"/>
        <v>69</v>
      </c>
      <c r="V11" s="118" t="s">
        <v>392</v>
      </c>
      <c r="W11" s="111" t="s">
        <v>68</v>
      </c>
      <c r="X11" s="111" t="s">
        <v>63</v>
      </c>
      <c r="Y11" s="111" t="s">
        <v>64</v>
      </c>
      <c r="Z11" s="130" t="s">
        <v>391</v>
      </c>
    </row>
    <row r="12" spans="1:26" ht="16.5" thickTop="1">
      <c r="A12" s="177" t="s">
        <v>343</v>
      </c>
      <c r="B12" s="177" t="s">
        <v>344</v>
      </c>
      <c r="C12" s="177" t="s">
        <v>303</v>
      </c>
      <c r="D12" s="178">
        <v>84</v>
      </c>
      <c r="E12" s="177">
        <f t="shared" si="0"/>
        <v>19</v>
      </c>
      <c r="F12" s="178"/>
      <c r="G12" s="177" t="str">
        <f t="shared" si="1"/>
        <v/>
      </c>
      <c r="H12" s="175">
        <v>1210</v>
      </c>
      <c r="I12" s="177">
        <f t="shared" si="2"/>
        <v>24</v>
      </c>
      <c r="J12" s="175"/>
      <c r="K12" s="177" t="str">
        <f t="shared" si="3"/>
        <v/>
      </c>
      <c r="L12" s="179">
        <v>255</v>
      </c>
      <c r="M12" s="177">
        <f t="shared" si="4"/>
        <v>16</v>
      </c>
      <c r="N12" s="179"/>
      <c r="O12" s="177" t="str">
        <f t="shared" si="5"/>
        <v/>
      </c>
      <c r="P12" s="179"/>
      <c r="Q12" s="177" t="str">
        <f t="shared" si="6"/>
        <v/>
      </c>
      <c r="R12" s="179">
        <v>921</v>
      </c>
      <c r="S12" s="177">
        <f t="shared" si="7"/>
        <v>9</v>
      </c>
      <c r="T12" s="177">
        <f t="shared" si="8"/>
        <v>68</v>
      </c>
      <c r="V12" s="129" t="s">
        <v>0</v>
      </c>
      <c r="W12" s="109" t="str">
        <f>INDEX(A:A,MATCH(MIN($D:$D),$D:$D,0))</f>
        <v>BOISROND</v>
      </c>
      <c r="X12" s="109" t="str">
        <f>INDEX(B:B,MATCH(MIN($D:$D),$D:$D,0))</f>
        <v>Aro</v>
      </c>
      <c r="Y12" s="109" t="str">
        <f>INDEX(C:C,MATCH(MIN($D:$D),$D:$D,0))</f>
        <v>ABDO</v>
      </c>
      <c r="Z12" s="119">
        <f>MIN(D:D)</f>
        <v>80</v>
      </c>
    </row>
    <row r="13" spans="1:26">
      <c r="A13" s="177" t="s">
        <v>211</v>
      </c>
      <c r="B13" s="177" t="s">
        <v>212</v>
      </c>
      <c r="C13" s="177" t="s">
        <v>176</v>
      </c>
      <c r="D13" s="178">
        <v>89</v>
      </c>
      <c r="E13" s="177">
        <f t="shared" si="0"/>
        <v>17</v>
      </c>
      <c r="F13" s="178"/>
      <c r="G13" s="177" t="str">
        <f t="shared" si="1"/>
        <v/>
      </c>
      <c r="H13" s="175">
        <v>1270</v>
      </c>
      <c r="I13" s="177">
        <f t="shared" si="2"/>
        <v>21</v>
      </c>
      <c r="J13" s="175"/>
      <c r="K13" s="177" t="str">
        <f t="shared" si="3"/>
        <v/>
      </c>
      <c r="L13" s="179">
        <v>315</v>
      </c>
      <c r="M13" s="177">
        <f t="shared" si="4"/>
        <v>19</v>
      </c>
      <c r="N13" s="179"/>
      <c r="O13" s="177" t="str">
        <f t="shared" si="5"/>
        <v/>
      </c>
      <c r="P13" s="179"/>
      <c r="Q13" s="177" t="str">
        <f t="shared" si="6"/>
        <v/>
      </c>
      <c r="R13" s="179">
        <v>1105</v>
      </c>
      <c r="S13" s="177">
        <f t="shared" si="7"/>
        <v>11</v>
      </c>
      <c r="T13" s="177">
        <f t="shared" si="8"/>
        <v>68</v>
      </c>
      <c r="V13" s="124" t="s">
        <v>1</v>
      </c>
      <c r="W13" s="107" t="str">
        <f>INDEX(A:A,MATCH(MIN($F:$F),$F:$F, 0))</f>
        <v>EYOUM LOBE</v>
      </c>
      <c r="X13" s="107" t="str">
        <f>INDEX(B:B,MATCH(MIN($F:$F),$F:$F, 0))</f>
        <v>Jemea Amine</v>
      </c>
      <c r="Y13" s="107" t="str">
        <f>INDEX(C:C,MATCH(MIN($F:$F),$F:$F, 0))</f>
        <v>ABDO</v>
      </c>
      <c r="Z13" s="120">
        <f>MIN(F:F)</f>
        <v>94</v>
      </c>
    </row>
    <row r="14" spans="1:26">
      <c r="A14" s="177" t="s">
        <v>445</v>
      </c>
      <c r="B14" s="177" t="s">
        <v>446</v>
      </c>
      <c r="C14" s="180" t="s">
        <v>400</v>
      </c>
      <c r="D14" s="178"/>
      <c r="E14" s="177" t="str">
        <f t="shared" si="0"/>
        <v/>
      </c>
      <c r="F14" s="178">
        <v>101</v>
      </c>
      <c r="G14" s="177">
        <f t="shared" si="1"/>
        <v>17</v>
      </c>
      <c r="H14" s="175"/>
      <c r="I14" s="177" t="str">
        <f t="shared" si="2"/>
        <v/>
      </c>
      <c r="J14" s="175">
        <v>3430</v>
      </c>
      <c r="K14" s="177">
        <f t="shared" si="3"/>
        <v>21</v>
      </c>
      <c r="L14" s="179">
        <v>268</v>
      </c>
      <c r="M14" s="177">
        <f t="shared" si="4"/>
        <v>17</v>
      </c>
      <c r="N14" s="179"/>
      <c r="O14" s="177" t="str">
        <f t="shared" si="5"/>
        <v/>
      </c>
      <c r="P14" s="179"/>
      <c r="Q14" s="177" t="str">
        <f t="shared" si="6"/>
        <v/>
      </c>
      <c r="R14" s="179">
        <v>1128</v>
      </c>
      <c r="S14" s="177">
        <f t="shared" si="7"/>
        <v>11</v>
      </c>
      <c r="T14" s="177">
        <f t="shared" si="8"/>
        <v>66</v>
      </c>
      <c r="V14" s="124" t="s">
        <v>53</v>
      </c>
      <c r="W14" s="107" t="str">
        <f>INDEX(A:A,MATCH(MIN($H:$H),$H:$H,0))</f>
        <v>JEANNY</v>
      </c>
      <c r="X14" s="107" t="str">
        <f>INDEX(B:B,MATCH(MIN($H:$H),$H:$H,0))</f>
        <v>Gabriel</v>
      </c>
      <c r="Y14" s="107" t="str">
        <f>INDEX(C:C,MATCH(MIN($H:$H),$H:$H,0))</f>
        <v>NLSA</v>
      </c>
      <c r="Z14" s="131">
        <f>MIN(H:H)</f>
        <v>1206</v>
      </c>
    </row>
    <row r="15" spans="1:26">
      <c r="A15" s="177" t="s">
        <v>351</v>
      </c>
      <c r="B15" s="177" t="s">
        <v>352</v>
      </c>
      <c r="C15" s="177" t="s">
        <v>303</v>
      </c>
      <c r="D15" s="178">
        <v>93</v>
      </c>
      <c r="E15" s="177">
        <f t="shared" si="0"/>
        <v>16</v>
      </c>
      <c r="F15" s="178"/>
      <c r="G15" s="177" t="str">
        <f t="shared" si="1"/>
        <v/>
      </c>
      <c r="H15" s="175">
        <v>1301</v>
      </c>
      <c r="I15" s="177">
        <f t="shared" si="2"/>
        <v>20</v>
      </c>
      <c r="J15" s="175"/>
      <c r="K15" s="177" t="str">
        <f t="shared" si="3"/>
        <v/>
      </c>
      <c r="L15" s="179">
        <v>248</v>
      </c>
      <c r="M15" s="177">
        <f t="shared" si="4"/>
        <v>16</v>
      </c>
      <c r="N15" s="179"/>
      <c r="O15" s="177" t="str">
        <f t="shared" si="5"/>
        <v/>
      </c>
      <c r="P15" s="179"/>
      <c r="Q15" s="177" t="str">
        <f t="shared" si="6"/>
        <v/>
      </c>
      <c r="R15" s="179">
        <v>1495</v>
      </c>
      <c r="S15" s="177">
        <f t="shared" si="7"/>
        <v>14</v>
      </c>
      <c r="T15" s="177">
        <f t="shared" si="8"/>
        <v>66</v>
      </c>
      <c r="V15" s="124" t="s">
        <v>2</v>
      </c>
      <c r="W15" s="107" t="str">
        <f>INDEX(A:A,MATCH(MIN($J:$J),$J:$J,0))</f>
        <v>PARET LITOLFF</v>
      </c>
      <c r="X15" s="107" t="str">
        <f>INDEX(B:B,MATCH(MIN($J:$J),$J:$J,0))</f>
        <v>Adrien</v>
      </c>
      <c r="Y15" s="107" t="str">
        <f>INDEX(C:C,MATCH(MIN($J:$J),$J:$J,0))</f>
        <v>CMAA</v>
      </c>
      <c r="Z15" s="117">
        <f>MIN(J:J)</f>
        <v>3430</v>
      </c>
    </row>
    <row r="16" spans="1:26">
      <c r="A16" s="177" t="s">
        <v>360</v>
      </c>
      <c r="B16" s="177" t="s">
        <v>361</v>
      </c>
      <c r="C16" s="177" t="s">
        <v>303</v>
      </c>
      <c r="D16" s="178"/>
      <c r="E16" s="177" t="str">
        <f t="shared" si="0"/>
        <v/>
      </c>
      <c r="F16" s="178">
        <v>111</v>
      </c>
      <c r="G16" s="177">
        <f t="shared" si="1"/>
        <v>13</v>
      </c>
      <c r="H16" s="175">
        <v>1390</v>
      </c>
      <c r="I16" s="177">
        <f t="shared" si="2"/>
        <v>15</v>
      </c>
      <c r="J16" s="175"/>
      <c r="K16" s="177" t="str">
        <f t="shared" si="3"/>
        <v/>
      </c>
      <c r="L16" s="179">
        <v>277</v>
      </c>
      <c r="M16" s="177">
        <f t="shared" si="4"/>
        <v>17</v>
      </c>
      <c r="N16" s="179"/>
      <c r="O16" s="177" t="str">
        <f t="shared" si="5"/>
        <v/>
      </c>
      <c r="P16" s="179"/>
      <c r="Q16" s="177" t="str">
        <f t="shared" si="6"/>
        <v/>
      </c>
      <c r="R16" s="179">
        <v>2063</v>
      </c>
      <c r="S16" s="177">
        <f t="shared" si="7"/>
        <v>20</v>
      </c>
      <c r="T16" s="177">
        <f t="shared" si="8"/>
        <v>65</v>
      </c>
      <c r="V16" s="124" t="s">
        <v>5</v>
      </c>
      <c r="W16" s="107" t="str">
        <f>INDEX(A:A,MATCH(MAX($L:$L),$L:$L,0))</f>
        <v>PARET LITOLFF</v>
      </c>
      <c r="X16" s="107" t="str">
        <f>INDEX(B:B,MATCH(MAX($L:$L),$L:$L,0))</f>
        <v>Adrien</v>
      </c>
      <c r="Y16" s="107" t="str">
        <f>INDEX(C:C,MATCH(MAX($L:$L),$L:$L,0))</f>
        <v>CMAA</v>
      </c>
      <c r="Z16" s="121">
        <f>MAX(L:L)</f>
        <v>330</v>
      </c>
    </row>
    <row r="17" spans="1:26">
      <c r="A17" s="177" t="s">
        <v>152</v>
      </c>
      <c r="B17" s="177" t="s">
        <v>117</v>
      </c>
      <c r="C17" s="177" t="s">
        <v>173</v>
      </c>
      <c r="D17" s="178">
        <v>90</v>
      </c>
      <c r="E17" s="177">
        <f t="shared" si="0"/>
        <v>17</v>
      </c>
      <c r="F17" s="178"/>
      <c r="G17" s="177" t="str">
        <f t="shared" si="1"/>
        <v/>
      </c>
      <c r="H17" s="175">
        <v>1370</v>
      </c>
      <c r="I17" s="177">
        <f t="shared" si="2"/>
        <v>16</v>
      </c>
      <c r="J17" s="175"/>
      <c r="K17" s="177" t="str">
        <f t="shared" si="3"/>
        <v/>
      </c>
      <c r="L17" s="179">
        <v>210</v>
      </c>
      <c r="M17" s="177">
        <f t="shared" si="4"/>
        <v>13</v>
      </c>
      <c r="N17" s="179"/>
      <c r="O17" s="177" t="str">
        <f t="shared" si="5"/>
        <v/>
      </c>
      <c r="P17" s="179">
        <v>630</v>
      </c>
      <c r="Q17" s="177">
        <f t="shared" si="6"/>
        <v>18</v>
      </c>
      <c r="R17" s="179"/>
      <c r="S17" s="177" t="str">
        <f t="shared" si="7"/>
        <v/>
      </c>
      <c r="T17" s="177">
        <f t="shared" si="8"/>
        <v>64</v>
      </c>
      <c r="V17" s="124" t="s">
        <v>6</v>
      </c>
      <c r="W17" s="107" t="e">
        <f>INDEX(A:A,MATCH(MAX($N:$N),$N:$N, 0))</f>
        <v>#N/A</v>
      </c>
      <c r="X17" s="107" t="e">
        <f>INDEX(B:B,MATCH(MAX($N:$N),$N:$N, 0))</f>
        <v>#N/A</v>
      </c>
      <c r="Y17" s="107" t="e">
        <f>INDEX(C:C,MATCH(MAX($N:$N),$N:$N, 0))</f>
        <v>#N/A</v>
      </c>
      <c r="Z17" s="121">
        <f>MAX(N:N)</f>
        <v>0</v>
      </c>
    </row>
    <row r="18" spans="1:26">
      <c r="A18" s="177" t="s">
        <v>265</v>
      </c>
      <c r="B18" s="177" t="s">
        <v>381</v>
      </c>
      <c r="C18" s="177" t="s">
        <v>254</v>
      </c>
      <c r="D18" s="178">
        <v>90</v>
      </c>
      <c r="E18" s="177">
        <f t="shared" si="0"/>
        <v>17</v>
      </c>
      <c r="F18" s="178"/>
      <c r="G18" s="177" t="str">
        <f t="shared" si="1"/>
        <v/>
      </c>
      <c r="H18" s="175">
        <v>1340</v>
      </c>
      <c r="I18" s="177">
        <f t="shared" si="2"/>
        <v>18</v>
      </c>
      <c r="J18" s="175"/>
      <c r="K18" s="177" t="str">
        <f t="shared" si="3"/>
        <v/>
      </c>
      <c r="L18" s="179">
        <v>240</v>
      </c>
      <c r="M18" s="177">
        <f t="shared" si="4"/>
        <v>16</v>
      </c>
      <c r="N18" s="179"/>
      <c r="O18" s="177" t="str">
        <f t="shared" si="5"/>
        <v/>
      </c>
      <c r="P18" s="179"/>
      <c r="Q18" s="177" t="str">
        <f t="shared" si="6"/>
        <v/>
      </c>
      <c r="R18" s="179">
        <v>1348</v>
      </c>
      <c r="S18" s="177">
        <f t="shared" si="7"/>
        <v>13</v>
      </c>
      <c r="T18" s="177">
        <f t="shared" si="8"/>
        <v>64</v>
      </c>
      <c r="V18" s="124" t="s">
        <v>7</v>
      </c>
      <c r="W18" s="107" t="str">
        <f>INDEX(A:A,MATCH(MAX($P:$P),$P:$P, 0))</f>
        <v>DIMINIARD</v>
      </c>
      <c r="X18" s="107" t="str">
        <f>INDEX(B:B,MATCH(MAX($P:$P),$P:$P, 0))</f>
        <v>Enzo</v>
      </c>
      <c r="Y18" s="107" t="str">
        <f>INDEX(C:C,MATCH(MAX($P:$P),$P:$P, 0))</f>
        <v>ABDO</v>
      </c>
      <c r="Z18" s="121">
        <f>MAX(P:P)</f>
        <v>630</v>
      </c>
    </row>
    <row r="19" spans="1:26" ht="16.5" thickBot="1">
      <c r="A19" s="177" t="s">
        <v>209</v>
      </c>
      <c r="B19" s="177" t="s">
        <v>210</v>
      </c>
      <c r="C19" s="177" t="s">
        <v>176</v>
      </c>
      <c r="D19" s="178">
        <v>83</v>
      </c>
      <c r="E19" s="177">
        <f t="shared" si="0"/>
        <v>19</v>
      </c>
      <c r="F19" s="178"/>
      <c r="G19" s="177" t="str">
        <f t="shared" si="1"/>
        <v/>
      </c>
      <c r="H19" s="175">
        <v>1400</v>
      </c>
      <c r="I19" s="177">
        <f t="shared" si="2"/>
        <v>15</v>
      </c>
      <c r="J19" s="175"/>
      <c r="K19" s="177" t="str">
        <f t="shared" si="3"/>
        <v/>
      </c>
      <c r="L19" s="179">
        <v>261</v>
      </c>
      <c r="M19" s="177">
        <f t="shared" si="4"/>
        <v>17</v>
      </c>
      <c r="N19" s="179"/>
      <c r="O19" s="177" t="str">
        <f t="shared" si="5"/>
        <v/>
      </c>
      <c r="P19" s="179"/>
      <c r="Q19" s="177" t="str">
        <f t="shared" si="6"/>
        <v/>
      </c>
      <c r="R19" s="179">
        <v>1271</v>
      </c>
      <c r="S19" s="177">
        <f t="shared" si="7"/>
        <v>12</v>
      </c>
      <c r="T19" s="177">
        <f t="shared" si="8"/>
        <v>63</v>
      </c>
      <c r="V19" s="125" t="s">
        <v>8</v>
      </c>
      <c r="W19" s="122" t="str">
        <f>INDEX(A:A,MATCH(MAX($R:$R),$R:$R,0))</f>
        <v>BOISROND</v>
      </c>
      <c r="X19" s="122" t="str">
        <f>INDEX(B:B,MATCH(MAX($R:$R),$R:$R,0))</f>
        <v>Aro</v>
      </c>
      <c r="Y19" s="122" t="str">
        <f>INDEX(C:C,MATCH(MAX($R:$R),$R:$R,0))</f>
        <v>ABDO</v>
      </c>
      <c r="Z19" s="123">
        <f>MAX(R:R)</f>
        <v>2312</v>
      </c>
    </row>
    <row r="20" spans="1:26">
      <c r="A20" s="177" t="s">
        <v>206</v>
      </c>
      <c r="B20" s="177" t="s">
        <v>99</v>
      </c>
      <c r="C20" s="177" t="s">
        <v>176</v>
      </c>
      <c r="D20" s="178">
        <v>104</v>
      </c>
      <c r="E20" s="177">
        <f t="shared" si="0"/>
        <v>12</v>
      </c>
      <c r="F20" s="178"/>
      <c r="G20" s="177" t="str">
        <f t="shared" si="1"/>
        <v/>
      </c>
      <c r="H20" s="175">
        <v>1310</v>
      </c>
      <c r="I20" s="177">
        <f t="shared" si="2"/>
        <v>19</v>
      </c>
      <c r="J20" s="175"/>
      <c r="K20" s="177" t="str">
        <f t="shared" si="3"/>
        <v/>
      </c>
      <c r="L20" s="179">
        <v>286</v>
      </c>
      <c r="M20" s="177">
        <f t="shared" si="4"/>
        <v>18</v>
      </c>
      <c r="N20" s="179"/>
      <c r="O20" s="177" t="str">
        <f t="shared" si="5"/>
        <v/>
      </c>
      <c r="P20" s="179"/>
      <c r="Q20" s="177" t="str">
        <f t="shared" si="6"/>
        <v/>
      </c>
      <c r="R20" s="179">
        <v>1400</v>
      </c>
      <c r="S20" s="177">
        <f t="shared" si="7"/>
        <v>14</v>
      </c>
      <c r="T20" s="177">
        <f t="shared" si="8"/>
        <v>63</v>
      </c>
    </row>
    <row r="21" spans="1:26">
      <c r="A21" s="177" t="s">
        <v>415</v>
      </c>
      <c r="B21" s="177" t="s">
        <v>454</v>
      </c>
      <c r="C21" s="180" t="s">
        <v>400</v>
      </c>
      <c r="D21" s="178"/>
      <c r="E21" s="177" t="str">
        <f t="shared" si="0"/>
        <v/>
      </c>
      <c r="F21" s="178">
        <v>106</v>
      </c>
      <c r="G21" s="177">
        <f t="shared" si="1"/>
        <v>15</v>
      </c>
      <c r="H21" s="175">
        <v>1350</v>
      </c>
      <c r="I21" s="177">
        <f t="shared" si="2"/>
        <v>17</v>
      </c>
      <c r="J21" s="175"/>
      <c r="K21" s="177" t="str">
        <f t="shared" si="3"/>
        <v/>
      </c>
      <c r="L21" s="179">
        <v>283</v>
      </c>
      <c r="M21" s="177">
        <f t="shared" si="4"/>
        <v>18</v>
      </c>
      <c r="N21" s="179"/>
      <c r="O21" s="177" t="str">
        <f t="shared" si="5"/>
        <v/>
      </c>
      <c r="P21" s="179">
        <v>473</v>
      </c>
      <c r="Q21" s="177">
        <f t="shared" si="6"/>
        <v>13</v>
      </c>
      <c r="R21" s="179"/>
      <c r="S21" s="177" t="str">
        <f t="shared" si="7"/>
        <v/>
      </c>
      <c r="T21" s="177">
        <f t="shared" si="8"/>
        <v>63</v>
      </c>
    </row>
    <row r="22" spans="1:26">
      <c r="A22" s="177" t="s">
        <v>199</v>
      </c>
      <c r="B22" s="177" t="s">
        <v>163</v>
      </c>
      <c r="C22" s="177" t="s">
        <v>176</v>
      </c>
      <c r="D22" s="178"/>
      <c r="E22" s="177" t="str">
        <f t="shared" si="0"/>
        <v/>
      </c>
      <c r="F22" s="178">
        <v>104</v>
      </c>
      <c r="G22" s="177">
        <f t="shared" si="1"/>
        <v>16</v>
      </c>
      <c r="H22" s="175"/>
      <c r="I22" s="177" t="str">
        <f t="shared" si="2"/>
        <v/>
      </c>
      <c r="J22" s="175">
        <v>4070</v>
      </c>
      <c r="K22" s="177">
        <f t="shared" si="3"/>
        <v>17</v>
      </c>
      <c r="L22" s="179">
        <v>297</v>
      </c>
      <c r="M22" s="177">
        <f t="shared" si="4"/>
        <v>18</v>
      </c>
      <c r="N22" s="179"/>
      <c r="O22" s="177" t="str">
        <f t="shared" si="5"/>
        <v/>
      </c>
      <c r="P22" s="179"/>
      <c r="Q22" s="177" t="str">
        <f t="shared" si="6"/>
        <v/>
      </c>
      <c r="R22" s="179">
        <v>1177</v>
      </c>
      <c r="S22" s="177">
        <f t="shared" si="7"/>
        <v>11</v>
      </c>
      <c r="T22" s="177">
        <f t="shared" si="8"/>
        <v>62</v>
      </c>
    </row>
    <row r="23" spans="1:26">
      <c r="A23" s="177" t="s">
        <v>466</v>
      </c>
      <c r="B23" s="177" t="s">
        <v>136</v>
      </c>
      <c r="C23" s="177" t="s">
        <v>176</v>
      </c>
      <c r="D23" s="178">
        <v>87</v>
      </c>
      <c r="E23" s="177">
        <f t="shared" si="0"/>
        <v>18</v>
      </c>
      <c r="F23" s="178"/>
      <c r="G23" s="177" t="str">
        <f t="shared" si="1"/>
        <v/>
      </c>
      <c r="H23" s="175">
        <v>1470</v>
      </c>
      <c r="I23" s="177">
        <f t="shared" si="2"/>
        <v>11</v>
      </c>
      <c r="J23" s="175"/>
      <c r="K23" s="177" t="str">
        <f t="shared" si="3"/>
        <v/>
      </c>
      <c r="L23" s="179">
        <v>300</v>
      </c>
      <c r="M23" s="177">
        <f t="shared" si="4"/>
        <v>19</v>
      </c>
      <c r="N23" s="179"/>
      <c r="O23" s="177" t="str">
        <f t="shared" si="5"/>
        <v/>
      </c>
      <c r="P23" s="179"/>
      <c r="Q23" s="177" t="str">
        <f t="shared" si="6"/>
        <v/>
      </c>
      <c r="R23" s="179">
        <v>1371</v>
      </c>
      <c r="S23" s="177">
        <f t="shared" si="7"/>
        <v>13</v>
      </c>
      <c r="T23" s="177">
        <f t="shared" si="8"/>
        <v>61</v>
      </c>
    </row>
    <row r="24" spans="1:26">
      <c r="A24" s="177" t="s">
        <v>345</v>
      </c>
      <c r="B24" s="177" t="s">
        <v>346</v>
      </c>
      <c r="C24" s="177" t="s">
        <v>303</v>
      </c>
      <c r="D24" s="178"/>
      <c r="E24" s="177" t="str">
        <f t="shared" si="0"/>
        <v/>
      </c>
      <c r="F24" s="178">
        <v>100</v>
      </c>
      <c r="G24" s="177">
        <f t="shared" si="1"/>
        <v>17</v>
      </c>
      <c r="H24" s="175">
        <v>1410</v>
      </c>
      <c r="I24" s="177">
        <f t="shared" si="2"/>
        <v>14</v>
      </c>
      <c r="J24" s="175"/>
      <c r="K24" s="177" t="str">
        <f t="shared" si="3"/>
        <v/>
      </c>
      <c r="L24" s="179">
        <v>304</v>
      </c>
      <c r="M24" s="177">
        <f t="shared" si="4"/>
        <v>19</v>
      </c>
      <c r="N24" s="179"/>
      <c r="O24" s="177" t="str">
        <f t="shared" si="5"/>
        <v/>
      </c>
      <c r="P24" s="179"/>
      <c r="Q24" s="177" t="str">
        <f t="shared" si="6"/>
        <v/>
      </c>
      <c r="R24" s="179">
        <v>1035</v>
      </c>
      <c r="S24" s="177">
        <f t="shared" si="7"/>
        <v>10</v>
      </c>
      <c r="T24" s="177">
        <f t="shared" si="8"/>
        <v>60</v>
      </c>
    </row>
    <row r="25" spans="1:26">
      <c r="A25" s="177" t="s">
        <v>94</v>
      </c>
      <c r="B25" s="177" t="s">
        <v>95</v>
      </c>
      <c r="C25" s="177" t="s">
        <v>75</v>
      </c>
      <c r="D25" s="178">
        <v>88</v>
      </c>
      <c r="E25" s="177">
        <f t="shared" si="0"/>
        <v>17</v>
      </c>
      <c r="F25" s="178"/>
      <c r="G25" s="177" t="str">
        <f t="shared" si="1"/>
        <v/>
      </c>
      <c r="H25" s="175">
        <v>1370</v>
      </c>
      <c r="I25" s="177">
        <f t="shared" si="2"/>
        <v>16</v>
      </c>
      <c r="J25" s="175"/>
      <c r="K25" s="177" t="str">
        <f t="shared" si="3"/>
        <v/>
      </c>
      <c r="L25" s="179">
        <v>249</v>
      </c>
      <c r="M25" s="177">
        <f t="shared" si="4"/>
        <v>16</v>
      </c>
      <c r="N25" s="179"/>
      <c r="O25" s="177" t="str">
        <f t="shared" si="5"/>
        <v/>
      </c>
      <c r="P25" s="179"/>
      <c r="Q25" s="177" t="str">
        <f t="shared" si="6"/>
        <v/>
      </c>
      <c r="R25" s="179">
        <v>1049</v>
      </c>
      <c r="S25" s="177">
        <f t="shared" si="7"/>
        <v>10</v>
      </c>
      <c r="T25" s="177">
        <f t="shared" si="8"/>
        <v>59</v>
      </c>
    </row>
    <row r="26" spans="1:26">
      <c r="A26" s="177" t="s">
        <v>327</v>
      </c>
      <c r="B26" s="177" t="s">
        <v>205</v>
      </c>
      <c r="C26" s="177" t="s">
        <v>303</v>
      </c>
      <c r="D26" s="178">
        <v>96</v>
      </c>
      <c r="E26" s="177">
        <f t="shared" si="0"/>
        <v>15</v>
      </c>
      <c r="F26" s="178"/>
      <c r="G26" s="177" t="str">
        <f t="shared" si="1"/>
        <v/>
      </c>
      <c r="H26" s="175">
        <v>1434</v>
      </c>
      <c r="I26" s="177">
        <f t="shared" si="2"/>
        <v>13</v>
      </c>
      <c r="J26" s="175"/>
      <c r="K26" s="177" t="str">
        <f t="shared" si="3"/>
        <v/>
      </c>
      <c r="L26" s="179">
        <v>314</v>
      </c>
      <c r="M26" s="177">
        <f t="shared" si="4"/>
        <v>19</v>
      </c>
      <c r="N26" s="179"/>
      <c r="O26" s="177" t="str">
        <f t="shared" si="5"/>
        <v/>
      </c>
      <c r="P26" s="179"/>
      <c r="Q26" s="177" t="str">
        <f t="shared" si="6"/>
        <v/>
      </c>
      <c r="R26" s="179">
        <v>1200</v>
      </c>
      <c r="S26" s="177">
        <f t="shared" si="7"/>
        <v>12</v>
      </c>
      <c r="T26" s="177">
        <f t="shared" si="8"/>
        <v>59</v>
      </c>
    </row>
    <row r="27" spans="1:26">
      <c r="A27" s="177" t="s">
        <v>200</v>
      </c>
      <c r="B27" s="177" t="s">
        <v>201</v>
      </c>
      <c r="C27" s="177" t="s">
        <v>176</v>
      </c>
      <c r="D27" s="178">
        <v>93</v>
      </c>
      <c r="E27" s="177">
        <f t="shared" si="0"/>
        <v>16</v>
      </c>
      <c r="F27" s="178"/>
      <c r="G27" s="177" t="str">
        <f t="shared" si="1"/>
        <v/>
      </c>
      <c r="H27" s="175">
        <v>1420</v>
      </c>
      <c r="I27" s="177">
        <f t="shared" si="2"/>
        <v>14</v>
      </c>
      <c r="J27" s="175"/>
      <c r="K27" s="177" t="str">
        <f t="shared" si="3"/>
        <v/>
      </c>
      <c r="L27" s="179">
        <v>195</v>
      </c>
      <c r="M27" s="177">
        <f t="shared" si="4"/>
        <v>11</v>
      </c>
      <c r="N27" s="179"/>
      <c r="O27" s="177" t="str">
        <f t="shared" si="5"/>
        <v/>
      </c>
      <c r="P27" s="179"/>
      <c r="Q27" s="177" t="str">
        <f t="shared" si="6"/>
        <v/>
      </c>
      <c r="R27" s="179">
        <v>1543</v>
      </c>
      <c r="S27" s="177">
        <f t="shared" si="7"/>
        <v>15</v>
      </c>
      <c r="T27" s="177">
        <f t="shared" si="8"/>
        <v>56</v>
      </c>
    </row>
    <row r="28" spans="1:26">
      <c r="A28" s="177" t="s">
        <v>447</v>
      </c>
      <c r="B28" s="177" t="s">
        <v>448</v>
      </c>
      <c r="C28" s="180" t="s">
        <v>400</v>
      </c>
      <c r="D28" s="178">
        <v>101</v>
      </c>
      <c r="E28" s="177">
        <f t="shared" si="0"/>
        <v>13</v>
      </c>
      <c r="F28" s="178"/>
      <c r="G28" s="177" t="str">
        <f t="shared" si="1"/>
        <v/>
      </c>
      <c r="H28" s="175"/>
      <c r="I28" s="177" t="str">
        <f t="shared" si="2"/>
        <v/>
      </c>
      <c r="J28" s="175">
        <v>4030</v>
      </c>
      <c r="K28" s="177">
        <f t="shared" si="3"/>
        <v>17</v>
      </c>
      <c r="L28" s="179">
        <v>264</v>
      </c>
      <c r="M28" s="177">
        <f t="shared" si="4"/>
        <v>17</v>
      </c>
      <c r="N28" s="179"/>
      <c r="O28" s="177" t="str">
        <f t="shared" si="5"/>
        <v/>
      </c>
      <c r="P28" s="179">
        <v>322</v>
      </c>
      <c r="Q28" s="177">
        <f t="shared" si="6"/>
        <v>8</v>
      </c>
      <c r="R28" s="179"/>
      <c r="S28" s="177" t="str">
        <f t="shared" si="7"/>
        <v/>
      </c>
      <c r="T28" s="177">
        <f t="shared" si="8"/>
        <v>55</v>
      </c>
    </row>
    <row r="29" spans="1:26">
      <c r="A29" s="177" t="s">
        <v>267</v>
      </c>
      <c r="B29" s="177" t="s">
        <v>383</v>
      </c>
      <c r="C29" s="177" t="s">
        <v>254</v>
      </c>
      <c r="D29" s="178">
        <v>87</v>
      </c>
      <c r="E29" s="177">
        <f t="shared" si="0"/>
        <v>18</v>
      </c>
      <c r="F29" s="178"/>
      <c r="G29" s="177" t="str">
        <f t="shared" si="1"/>
        <v/>
      </c>
      <c r="H29" s="175">
        <v>1370</v>
      </c>
      <c r="I29" s="177">
        <f t="shared" si="2"/>
        <v>16</v>
      </c>
      <c r="J29" s="175"/>
      <c r="K29" s="177" t="str">
        <f t="shared" si="3"/>
        <v/>
      </c>
      <c r="L29" s="179"/>
      <c r="M29" s="177" t="str">
        <f t="shared" si="4"/>
        <v/>
      </c>
      <c r="N29" s="179"/>
      <c r="O29" s="177" t="str">
        <f t="shared" si="5"/>
        <v/>
      </c>
      <c r="P29" s="179"/>
      <c r="Q29" s="177" t="str">
        <f t="shared" si="6"/>
        <v/>
      </c>
      <c r="R29" s="179">
        <v>2191</v>
      </c>
      <c r="S29" s="177">
        <f t="shared" si="7"/>
        <v>21</v>
      </c>
      <c r="T29" s="177">
        <f t="shared" si="8"/>
        <v>55</v>
      </c>
    </row>
    <row r="30" spans="1:26">
      <c r="A30" s="177" t="s">
        <v>137</v>
      </c>
      <c r="B30" s="177" t="s">
        <v>295</v>
      </c>
      <c r="C30" s="177" t="s">
        <v>273</v>
      </c>
      <c r="D30" s="178">
        <v>95</v>
      </c>
      <c r="E30" s="177">
        <f t="shared" si="0"/>
        <v>15</v>
      </c>
      <c r="F30" s="178"/>
      <c r="G30" s="177" t="str">
        <f t="shared" si="1"/>
        <v/>
      </c>
      <c r="H30" s="175">
        <v>1500</v>
      </c>
      <c r="I30" s="177">
        <f t="shared" si="2"/>
        <v>10</v>
      </c>
      <c r="J30" s="175"/>
      <c r="K30" s="177" t="str">
        <f t="shared" si="3"/>
        <v/>
      </c>
      <c r="L30" s="179">
        <v>260</v>
      </c>
      <c r="M30" s="177">
        <f t="shared" si="4"/>
        <v>17</v>
      </c>
      <c r="N30" s="179"/>
      <c r="O30" s="177" t="str">
        <f t="shared" si="5"/>
        <v/>
      </c>
      <c r="P30" s="179"/>
      <c r="Q30" s="177" t="str">
        <f t="shared" si="6"/>
        <v/>
      </c>
      <c r="R30" s="179">
        <v>1350</v>
      </c>
      <c r="S30" s="177">
        <f t="shared" si="7"/>
        <v>13</v>
      </c>
      <c r="T30" s="177">
        <f t="shared" si="8"/>
        <v>55</v>
      </c>
    </row>
    <row r="31" spans="1:26">
      <c r="A31" s="177" t="s">
        <v>96</v>
      </c>
      <c r="B31" s="177" t="s">
        <v>97</v>
      </c>
      <c r="C31" s="177" t="s">
        <v>75</v>
      </c>
      <c r="D31" s="178">
        <v>85</v>
      </c>
      <c r="E31" s="177">
        <f t="shared" si="0"/>
        <v>18</v>
      </c>
      <c r="F31" s="178"/>
      <c r="G31" s="177" t="str">
        <f t="shared" si="1"/>
        <v/>
      </c>
      <c r="H31" s="175">
        <v>2081</v>
      </c>
      <c r="I31" s="177">
        <f t="shared" si="2"/>
        <v>1</v>
      </c>
      <c r="J31" s="175"/>
      <c r="K31" s="177" t="str">
        <f t="shared" si="3"/>
        <v/>
      </c>
      <c r="L31" s="179">
        <v>300</v>
      </c>
      <c r="M31" s="177">
        <f t="shared" si="4"/>
        <v>19</v>
      </c>
      <c r="N31" s="179"/>
      <c r="O31" s="177" t="str">
        <f t="shared" si="5"/>
        <v/>
      </c>
      <c r="P31" s="179"/>
      <c r="Q31" s="177" t="str">
        <f t="shared" si="6"/>
        <v/>
      </c>
      <c r="R31" s="179">
        <v>1760</v>
      </c>
      <c r="S31" s="177">
        <f t="shared" si="7"/>
        <v>17</v>
      </c>
      <c r="T31" s="177">
        <f t="shared" si="8"/>
        <v>55</v>
      </c>
    </row>
    <row r="32" spans="1:26">
      <c r="A32" s="177" t="s">
        <v>355</v>
      </c>
      <c r="B32" s="177" t="s">
        <v>356</v>
      </c>
      <c r="C32" s="177" t="s">
        <v>303</v>
      </c>
      <c r="D32" s="178">
        <v>97</v>
      </c>
      <c r="E32" s="177">
        <f t="shared" si="0"/>
        <v>14</v>
      </c>
      <c r="F32" s="178"/>
      <c r="G32" s="177" t="str">
        <f t="shared" si="1"/>
        <v/>
      </c>
      <c r="H32" s="175">
        <v>1498</v>
      </c>
      <c r="I32" s="177">
        <f t="shared" si="2"/>
        <v>10</v>
      </c>
      <c r="J32" s="175"/>
      <c r="K32" s="177" t="str">
        <f t="shared" si="3"/>
        <v/>
      </c>
      <c r="L32" s="179">
        <v>264</v>
      </c>
      <c r="M32" s="177">
        <f t="shared" si="4"/>
        <v>17</v>
      </c>
      <c r="N32" s="179"/>
      <c r="O32" s="177" t="str">
        <f t="shared" si="5"/>
        <v/>
      </c>
      <c r="P32" s="179"/>
      <c r="Q32" s="177" t="str">
        <f t="shared" si="6"/>
        <v/>
      </c>
      <c r="R32" s="179">
        <v>1305</v>
      </c>
      <c r="S32" s="177">
        <f t="shared" si="7"/>
        <v>13</v>
      </c>
      <c r="T32" s="177">
        <f t="shared" si="8"/>
        <v>54</v>
      </c>
    </row>
    <row r="33" spans="1:20">
      <c r="A33" s="177" t="s">
        <v>137</v>
      </c>
      <c r="B33" s="177" t="s">
        <v>138</v>
      </c>
      <c r="C33" s="177" t="s">
        <v>173</v>
      </c>
      <c r="D33" s="178">
        <v>84</v>
      </c>
      <c r="E33" s="177">
        <f t="shared" si="0"/>
        <v>19</v>
      </c>
      <c r="F33" s="178"/>
      <c r="G33" s="177" t="str">
        <f t="shared" si="1"/>
        <v/>
      </c>
      <c r="H33" s="175">
        <v>1340</v>
      </c>
      <c r="I33" s="177">
        <f t="shared" si="2"/>
        <v>18</v>
      </c>
      <c r="J33" s="175"/>
      <c r="K33" s="177" t="str">
        <f t="shared" si="3"/>
        <v/>
      </c>
      <c r="L33" s="179">
        <v>244</v>
      </c>
      <c r="M33" s="177">
        <f t="shared" si="4"/>
        <v>16</v>
      </c>
      <c r="N33" s="179"/>
      <c r="O33" s="177" t="str">
        <f t="shared" si="5"/>
        <v/>
      </c>
      <c r="P33" s="179"/>
      <c r="Q33" s="177" t="str">
        <f t="shared" si="6"/>
        <v/>
      </c>
      <c r="R33" s="179"/>
      <c r="S33" s="177" t="str">
        <f t="shared" si="7"/>
        <v/>
      </c>
      <c r="T33" s="177">
        <f t="shared" si="8"/>
        <v>53</v>
      </c>
    </row>
    <row r="34" spans="1:20">
      <c r="A34" s="177" t="s">
        <v>84</v>
      </c>
      <c r="B34" s="177" t="s">
        <v>85</v>
      </c>
      <c r="C34" s="177" t="s">
        <v>75</v>
      </c>
      <c r="D34" s="178">
        <v>90</v>
      </c>
      <c r="E34" s="177">
        <f t="shared" si="0"/>
        <v>17</v>
      </c>
      <c r="F34" s="178"/>
      <c r="G34" s="177" t="str">
        <f t="shared" si="1"/>
        <v/>
      </c>
      <c r="H34" s="175">
        <v>1563</v>
      </c>
      <c r="I34" s="177">
        <f t="shared" si="2"/>
        <v>7</v>
      </c>
      <c r="J34" s="175"/>
      <c r="K34" s="177" t="str">
        <f t="shared" si="3"/>
        <v/>
      </c>
      <c r="L34" s="179">
        <v>251</v>
      </c>
      <c r="M34" s="177">
        <f t="shared" si="4"/>
        <v>16</v>
      </c>
      <c r="N34" s="179"/>
      <c r="O34" s="177" t="str">
        <f t="shared" si="5"/>
        <v/>
      </c>
      <c r="P34" s="179"/>
      <c r="Q34" s="177" t="str">
        <f t="shared" si="6"/>
        <v/>
      </c>
      <c r="R34" s="179">
        <v>1217</v>
      </c>
      <c r="S34" s="177">
        <f t="shared" si="7"/>
        <v>12</v>
      </c>
      <c r="T34" s="177">
        <f t="shared" si="8"/>
        <v>52</v>
      </c>
    </row>
    <row r="35" spans="1:20">
      <c r="A35" s="177" t="s">
        <v>262</v>
      </c>
      <c r="B35" s="177" t="s">
        <v>377</v>
      </c>
      <c r="C35" s="177" t="s">
        <v>254</v>
      </c>
      <c r="D35" s="178">
        <v>96</v>
      </c>
      <c r="E35" s="177">
        <f t="shared" si="0"/>
        <v>15</v>
      </c>
      <c r="F35" s="178"/>
      <c r="G35" s="177" t="str">
        <f t="shared" si="1"/>
        <v/>
      </c>
      <c r="H35" s="175">
        <v>1487</v>
      </c>
      <c r="I35" s="177">
        <f t="shared" si="2"/>
        <v>11</v>
      </c>
      <c r="J35" s="175"/>
      <c r="K35" s="177" t="str">
        <f t="shared" si="3"/>
        <v/>
      </c>
      <c r="L35" s="179">
        <v>255</v>
      </c>
      <c r="M35" s="177">
        <f t="shared" si="4"/>
        <v>16</v>
      </c>
      <c r="N35" s="179"/>
      <c r="O35" s="177" t="str">
        <f t="shared" si="5"/>
        <v/>
      </c>
      <c r="P35" s="179"/>
      <c r="Q35" s="177" t="str">
        <f t="shared" si="6"/>
        <v/>
      </c>
      <c r="R35" s="179">
        <v>889</v>
      </c>
      <c r="S35" s="177">
        <f t="shared" si="7"/>
        <v>8</v>
      </c>
      <c r="T35" s="177">
        <f t="shared" si="8"/>
        <v>50</v>
      </c>
    </row>
    <row r="36" spans="1:20">
      <c r="A36" s="177" t="s">
        <v>271</v>
      </c>
      <c r="B36" s="177" t="s">
        <v>388</v>
      </c>
      <c r="C36" s="177" t="s">
        <v>254</v>
      </c>
      <c r="D36" s="178">
        <v>84</v>
      </c>
      <c r="E36" s="177">
        <f t="shared" ref="E36:E67" si="9">IF(ISBLANK(D36),"",VLOOKUP(D36,Moustique_50_m,2))</f>
        <v>19</v>
      </c>
      <c r="F36" s="178"/>
      <c r="G36" s="177" t="str">
        <f t="shared" ref="G36:G67" si="10">IF(ISBLANK(F36),"",VLOOKUP(F36,Moustique_50_haies,2))</f>
        <v/>
      </c>
      <c r="H36" s="175">
        <v>1265</v>
      </c>
      <c r="I36" s="177">
        <f t="shared" ref="I36:I67" si="11">IF(ISBLANK(H36),"",VLOOKUP(H36,Moustique_300_m,2))</f>
        <v>22</v>
      </c>
      <c r="J36" s="175"/>
      <c r="K36" s="177" t="str">
        <f t="shared" ref="K36:K67" si="12">IF(ISBLANK(J36),"",VLOOKUP(J36,Moustique_600_marche,2))</f>
        <v/>
      </c>
      <c r="L36" s="179"/>
      <c r="M36" s="177" t="str">
        <f t="shared" ref="M36:M67" si="13">IF(ISBLANK(L36),"",VLOOKUP(L36,Moustique_Longueur,2))</f>
        <v/>
      </c>
      <c r="N36" s="179"/>
      <c r="O36" s="177" t="str">
        <f t="shared" ref="O36:O67" si="14">IF(ISBLANK(N36),"",VLOOKUP(N36,Moustique_Triple_saut,2))</f>
        <v/>
      </c>
      <c r="P36" s="179"/>
      <c r="Q36" s="177" t="str">
        <f t="shared" ref="Q36:Q67" si="15">IF(ISBLANK(P36),"",VLOOKUP(P36,Moustique_Poids,2))</f>
        <v/>
      </c>
      <c r="R36" s="179">
        <v>826</v>
      </c>
      <c r="S36" s="177">
        <f t="shared" ref="S36:S67" si="16">IF(ISBLANK(R36),"",VLOOKUP(R36,Moustique_Anneau,2))</f>
        <v>8</v>
      </c>
      <c r="T36" s="177">
        <f t="shared" ref="T36:T67" si="17">SUM(E36,G36,I36,K36,S36,Q36,O36,M36)</f>
        <v>49</v>
      </c>
    </row>
    <row r="37" spans="1:20">
      <c r="A37" s="177" t="s">
        <v>207</v>
      </c>
      <c r="B37" s="177" t="s">
        <v>208</v>
      </c>
      <c r="C37" s="177" t="s">
        <v>176</v>
      </c>
      <c r="D37" s="178"/>
      <c r="E37" s="177" t="str">
        <f t="shared" si="9"/>
        <v/>
      </c>
      <c r="F37" s="178">
        <v>119</v>
      </c>
      <c r="G37" s="177">
        <f t="shared" si="10"/>
        <v>11</v>
      </c>
      <c r="H37" s="175">
        <v>1550</v>
      </c>
      <c r="I37" s="177">
        <f t="shared" si="11"/>
        <v>7</v>
      </c>
      <c r="J37" s="175"/>
      <c r="K37" s="177" t="str">
        <f t="shared" si="12"/>
        <v/>
      </c>
      <c r="L37" s="179">
        <v>270</v>
      </c>
      <c r="M37" s="177">
        <f t="shared" si="13"/>
        <v>17</v>
      </c>
      <c r="N37" s="179"/>
      <c r="O37" s="177" t="str">
        <f t="shared" si="14"/>
        <v/>
      </c>
      <c r="P37" s="179"/>
      <c r="Q37" s="177" t="str">
        <f t="shared" si="15"/>
        <v/>
      </c>
      <c r="R37" s="179">
        <v>1389</v>
      </c>
      <c r="S37" s="177">
        <f t="shared" si="16"/>
        <v>13</v>
      </c>
      <c r="T37" s="177">
        <f t="shared" si="17"/>
        <v>48</v>
      </c>
    </row>
    <row r="38" spans="1:20">
      <c r="A38" s="177" t="s">
        <v>266</v>
      </c>
      <c r="B38" s="177" t="s">
        <v>462</v>
      </c>
      <c r="C38" s="177" t="s">
        <v>254</v>
      </c>
      <c r="D38" s="178">
        <v>107</v>
      </c>
      <c r="E38" s="177">
        <f t="shared" si="9"/>
        <v>12</v>
      </c>
      <c r="F38" s="178"/>
      <c r="G38" s="177" t="str">
        <f t="shared" si="10"/>
        <v/>
      </c>
      <c r="H38" s="175">
        <v>1566</v>
      </c>
      <c r="I38" s="177">
        <f t="shared" si="11"/>
        <v>7</v>
      </c>
      <c r="J38" s="175"/>
      <c r="K38" s="177" t="str">
        <f t="shared" si="12"/>
        <v/>
      </c>
      <c r="L38" s="179">
        <v>252</v>
      </c>
      <c r="M38" s="177">
        <f t="shared" si="13"/>
        <v>16</v>
      </c>
      <c r="N38" s="179"/>
      <c r="O38" s="177" t="str">
        <f t="shared" si="14"/>
        <v/>
      </c>
      <c r="P38" s="179"/>
      <c r="Q38" s="177" t="str">
        <f t="shared" si="15"/>
        <v/>
      </c>
      <c r="R38" s="179">
        <v>988</v>
      </c>
      <c r="S38" s="177">
        <f t="shared" si="16"/>
        <v>9</v>
      </c>
      <c r="T38" s="177">
        <f t="shared" si="17"/>
        <v>44</v>
      </c>
    </row>
    <row r="39" spans="1:20">
      <c r="A39" s="180" t="s">
        <v>458</v>
      </c>
      <c r="B39" s="180" t="s">
        <v>229</v>
      </c>
      <c r="C39" s="180" t="s">
        <v>254</v>
      </c>
      <c r="D39" s="178">
        <v>110</v>
      </c>
      <c r="E39" s="177">
        <f t="shared" si="9"/>
        <v>11</v>
      </c>
      <c r="F39" s="178"/>
      <c r="G39" s="177" t="str">
        <f t="shared" si="10"/>
        <v/>
      </c>
      <c r="H39" s="175">
        <v>1490</v>
      </c>
      <c r="I39" s="177">
        <f t="shared" si="11"/>
        <v>10</v>
      </c>
      <c r="J39" s="175"/>
      <c r="K39" s="177" t="str">
        <f t="shared" si="12"/>
        <v/>
      </c>
      <c r="L39" s="179">
        <v>197</v>
      </c>
      <c r="M39" s="177">
        <f t="shared" si="13"/>
        <v>11</v>
      </c>
      <c r="N39" s="179"/>
      <c r="O39" s="177" t="str">
        <f t="shared" si="14"/>
        <v/>
      </c>
      <c r="P39" s="179"/>
      <c r="Q39" s="177" t="str">
        <f t="shared" si="15"/>
        <v/>
      </c>
      <c r="R39" s="179">
        <v>949</v>
      </c>
      <c r="S39" s="177">
        <f t="shared" si="16"/>
        <v>9</v>
      </c>
      <c r="T39" s="177">
        <f t="shared" si="17"/>
        <v>41</v>
      </c>
    </row>
    <row r="40" spans="1:20">
      <c r="A40" s="177" t="s">
        <v>82</v>
      </c>
      <c r="B40" s="177" t="s">
        <v>83</v>
      </c>
      <c r="C40" s="177" t="s">
        <v>75</v>
      </c>
      <c r="D40" s="178"/>
      <c r="E40" s="177" t="str">
        <f t="shared" si="9"/>
        <v/>
      </c>
      <c r="F40" s="178">
        <v>116</v>
      </c>
      <c r="G40" s="177">
        <f t="shared" si="10"/>
        <v>12</v>
      </c>
      <c r="H40" s="175">
        <v>1474</v>
      </c>
      <c r="I40" s="177">
        <f t="shared" si="11"/>
        <v>11</v>
      </c>
      <c r="J40" s="175"/>
      <c r="K40" s="177" t="str">
        <f t="shared" si="12"/>
        <v/>
      </c>
      <c r="L40" s="179">
        <v>189</v>
      </c>
      <c r="M40" s="177">
        <f t="shared" si="13"/>
        <v>10</v>
      </c>
      <c r="N40" s="179"/>
      <c r="O40" s="177" t="str">
        <f t="shared" si="14"/>
        <v/>
      </c>
      <c r="P40" s="179"/>
      <c r="Q40" s="177" t="str">
        <f t="shared" si="15"/>
        <v/>
      </c>
      <c r="R40" s="179">
        <v>691</v>
      </c>
      <c r="S40" s="177">
        <f t="shared" si="16"/>
        <v>6</v>
      </c>
      <c r="T40" s="177">
        <f t="shared" si="17"/>
        <v>39</v>
      </c>
    </row>
    <row r="41" spans="1:20">
      <c r="A41" s="177" t="s">
        <v>86</v>
      </c>
      <c r="B41" s="177" t="s">
        <v>87</v>
      </c>
      <c r="C41" s="177" t="s">
        <v>75</v>
      </c>
      <c r="D41" s="178"/>
      <c r="E41" s="177" t="str">
        <f t="shared" si="9"/>
        <v/>
      </c>
      <c r="F41" s="178">
        <v>108</v>
      </c>
      <c r="G41" s="177">
        <f t="shared" si="10"/>
        <v>14</v>
      </c>
      <c r="H41" s="175">
        <v>1490</v>
      </c>
      <c r="I41" s="177">
        <f t="shared" si="11"/>
        <v>10</v>
      </c>
      <c r="J41" s="175"/>
      <c r="K41" s="177" t="str">
        <f t="shared" si="12"/>
        <v/>
      </c>
      <c r="L41" s="179">
        <v>141</v>
      </c>
      <c r="M41" s="177">
        <f t="shared" si="13"/>
        <v>6</v>
      </c>
      <c r="N41" s="179"/>
      <c r="O41" s="177" t="str">
        <f t="shared" si="14"/>
        <v/>
      </c>
      <c r="P41" s="179"/>
      <c r="Q41" s="177" t="str">
        <f t="shared" si="15"/>
        <v/>
      </c>
      <c r="R41" s="179">
        <v>722</v>
      </c>
      <c r="S41" s="177">
        <f t="shared" si="16"/>
        <v>7</v>
      </c>
      <c r="T41" s="177">
        <f t="shared" si="17"/>
        <v>37</v>
      </c>
    </row>
    <row r="42" spans="1:20">
      <c r="A42" s="177" t="s">
        <v>450</v>
      </c>
      <c r="B42" s="177" t="s">
        <v>451</v>
      </c>
      <c r="C42" s="180" t="s">
        <v>400</v>
      </c>
      <c r="D42" s="178">
        <v>100</v>
      </c>
      <c r="E42" s="177">
        <f t="shared" si="9"/>
        <v>13</v>
      </c>
      <c r="F42" s="178"/>
      <c r="G42" s="177" t="str">
        <f t="shared" si="10"/>
        <v/>
      </c>
      <c r="H42" s="175">
        <v>2128</v>
      </c>
      <c r="I42" s="177">
        <f t="shared" si="11"/>
        <v>1</v>
      </c>
      <c r="J42" s="175"/>
      <c r="K42" s="177" t="str">
        <f t="shared" si="12"/>
        <v/>
      </c>
      <c r="L42" s="179">
        <v>175</v>
      </c>
      <c r="M42" s="177">
        <f t="shared" si="13"/>
        <v>9</v>
      </c>
      <c r="N42" s="179"/>
      <c r="O42" s="177" t="str">
        <f t="shared" si="14"/>
        <v/>
      </c>
      <c r="P42" s="179"/>
      <c r="Q42" s="177" t="str">
        <f t="shared" si="15"/>
        <v/>
      </c>
      <c r="R42" s="179">
        <v>1395</v>
      </c>
      <c r="S42" s="177">
        <f t="shared" si="16"/>
        <v>13</v>
      </c>
      <c r="T42" s="177">
        <f t="shared" si="17"/>
        <v>36</v>
      </c>
    </row>
    <row r="43" spans="1:20">
      <c r="A43" s="177" t="s">
        <v>298</v>
      </c>
      <c r="B43" s="177" t="s">
        <v>214</v>
      </c>
      <c r="C43" s="177" t="s">
        <v>273</v>
      </c>
      <c r="D43" s="178">
        <v>104</v>
      </c>
      <c r="E43" s="177">
        <f t="shared" si="9"/>
        <v>12</v>
      </c>
      <c r="F43" s="178"/>
      <c r="G43" s="177" t="str">
        <f t="shared" si="10"/>
        <v/>
      </c>
      <c r="H43" s="175">
        <v>1550</v>
      </c>
      <c r="I43" s="177">
        <f t="shared" si="11"/>
        <v>7</v>
      </c>
      <c r="J43" s="175"/>
      <c r="K43" s="177" t="str">
        <f t="shared" si="12"/>
        <v/>
      </c>
      <c r="L43" s="179">
        <v>190</v>
      </c>
      <c r="M43" s="177">
        <f t="shared" si="13"/>
        <v>11</v>
      </c>
      <c r="N43" s="179"/>
      <c r="O43" s="177" t="str">
        <f t="shared" si="14"/>
        <v/>
      </c>
      <c r="P43" s="179"/>
      <c r="Q43" s="177" t="str">
        <f t="shared" si="15"/>
        <v/>
      </c>
      <c r="R43" s="179">
        <v>621</v>
      </c>
      <c r="S43" s="177">
        <f t="shared" si="16"/>
        <v>6</v>
      </c>
      <c r="T43" s="177">
        <f t="shared" si="17"/>
        <v>36</v>
      </c>
    </row>
    <row r="44" spans="1:20">
      <c r="A44" s="177" t="s">
        <v>255</v>
      </c>
      <c r="B44" s="177" t="s">
        <v>370</v>
      </c>
      <c r="C44" s="177" t="s">
        <v>254</v>
      </c>
      <c r="D44" s="178">
        <v>93</v>
      </c>
      <c r="E44" s="177">
        <f t="shared" si="9"/>
        <v>16</v>
      </c>
      <c r="F44" s="178"/>
      <c r="G44" s="177" t="str">
        <f t="shared" si="10"/>
        <v/>
      </c>
      <c r="H44" s="175"/>
      <c r="I44" s="177" t="str">
        <f t="shared" si="11"/>
        <v/>
      </c>
      <c r="J44" s="175"/>
      <c r="K44" s="177" t="str">
        <f t="shared" si="12"/>
        <v/>
      </c>
      <c r="L44" s="179"/>
      <c r="M44" s="177" t="str">
        <f t="shared" si="13"/>
        <v/>
      </c>
      <c r="N44" s="179"/>
      <c r="O44" s="177" t="str">
        <f t="shared" si="14"/>
        <v/>
      </c>
      <c r="P44" s="179"/>
      <c r="Q44" s="177" t="str">
        <f t="shared" si="15"/>
        <v/>
      </c>
      <c r="R44" s="179">
        <v>1984</v>
      </c>
      <c r="S44" s="177">
        <f t="shared" si="16"/>
        <v>19</v>
      </c>
      <c r="T44" s="177">
        <f t="shared" si="17"/>
        <v>35</v>
      </c>
    </row>
    <row r="45" spans="1:20">
      <c r="A45" s="177" t="s">
        <v>293</v>
      </c>
      <c r="B45" s="177" t="s">
        <v>294</v>
      </c>
      <c r="C45" s="177" t="s">
        <v>273</v>
      </c>
      <c r="D45" s="178">
        <v>94</v>
      </c>
      <c r="E45" s="177">
        <f t="shared" si="9"/>
        <v>15</v>
      </c>
      <c r="F45" s="178"/>
      <c r="G45" s="177" t="str">
        <f t="shared" si="10"/>
        <v/>
      </c>
      <c r="H45" s="175">
        <v>2060</v>
      </c>
      <c r="I45" s="177">
        <f t="shared" si="11"/>
        <v>2</v>
      </c>
      <c r="J45" s="175"/>
      <c r="K45" s="177" t="str">
        <f t="shared" si="12"/>
        <v/>
      </c>
      <c r="L45" s="179">
        <v>230</v>
      </c>
      <c r="M45" s="177">
        <f t="shared" si="13"/>
        <v>15</v>
      </c>
      <c r="N45" s="179"/>
      <c r="O45" s="177" t="str">
        <f t="shared" si="14"/>
        <v/>
      </c>
      <c r="P45" s="179"/>
      <c r="Q45" s="177" t="str">
        <f t="shared" si="15"/>
        <v/>
      </c>
      <c r="R45" s="179">
        <v>0</v>
      </c>
      <c r="S45" s="177">
        <f t="shared" si="16"/>
        <v>1</v>
      </c>
      <c r="T45" s="177">
        <f t="shared" si="17"/>
        <v>33</v>
      </c>
    </row>
    <row r="46" spans="1:20">
      <c r="A46" s="177" t="s">
        <v>260</v>
      </c>
      <c r="B46" s="177" t="s">
        <v>375</v>
      </c>
      <c r="C46" s="177" t="s">
        <v>254</v>
      </c>
      <c r="D46" s="178">
        <v>110</v>
      </c>
      <c r="E46" s="177">
        <f t="shared" si="9"/>
        <v>11</v>
      </c>
      <c r="F46" s="178"/>
      <c r="G46" s="177" t="str">
        <f t="shared" si="10"/>
        <v/>
      </c>
      <c r="H46" s="175">
        <v>2179</v>
      </c>
      <c r="I46" s="177">
        <f t="shared" si="11"/>
        <v>1</v>
      </c>
      <c r="J46" s="175"/>
      <c r="K46" s="177" t="str">
        <f t="shared" si="12"/>
        <v/>
      </c>
      <c r="L46" s="179"/>
      <c r="M46" s="177" t="str">
        <f t="shared" si="13"/>
        <v/>
      </c>
      <c r="N46" s="179"/>
      <c r="O46" s="177" t="str">
        <f t="shared" si="14"/>
        <v/>
      </c>
      <c r="P46" s="179"/>
      <c r="Q46" s="177" t="str">
        <f t="shared" si="15"/>
        <v/>
      </c>
      <c r="R46" s="179">
        <v>1370</v>
      </c>
      <c r="S46" s="177">
        <f t="shared" si="16"/>
        <v>13</v>
      </c>
      <c r="T46" s="177">
        <f t="shared" si="17"/>
        <v>25</v>
      </c>
    </row>
    <row r="47" spans="1:20">
      <c r="A47" s="177" t="s">
        <v>153</v>
      </c>
      <c r="B47" s="177" t="s">
        <v>154</v>
      </c>
      <c r="C47" s="177" t="s">
        <v>173</v>
      </c>
      <c r="D47" s="178"/>
      <c r="E47" s="177" t="str">
        <f t="shared" si="9"/>
        <v/>
      </c>
      <c r="F47" s="178"/>
      <c r="G47" s="177" t="str">
        <f t="shared" si="10"/>
        <v/>
      </c>
      <c r="H47" s="175">
        <v>1536</v>
      </c>
      <c r="I47" s="177">
        <f t="shared" si="11"/>
        <v>8</v>
      </c>
      <c r="J47" s="175"/>
      <c r="K47" s="177" t="str">
        <f t="shared" si="12"/>
        <v/>
      </c>
      <c r="L47" s="179">
        <v>225</v>
      </c>
      <c r="M47" s="177">
        <f t="shared" si="13"/>
        <v>14</v>
      </c>
      <c r="N47" s="179"/>
      <c r="O47" s="177" t="str">
        <f t="shared" si="14"/>
        <v/>
      </c>
      <c r="P47" s="179"/>
      <c r="Q47" s="177" t="str">
        <f t="shared" si="15"/>
        <v/>
      </c>
      <c r="R47" s="179"/>
      <c r="S47" s="177" t="str">
        <f t="shared" si="16"/>
        <v/>
      </c>
      <c r="T47" s="177">
        <f t="shared" si="17"/>
        <v>22</v>
      </c>
    </row>
    <row r="48" spans="1:20">
      <c r="A48" s="177" t="s">
        <v>98</v>
      </c>
      <c r="B48" s="177" t="s">
        <v>99</v>
      </c>
      <c r="C48" s="177" t="s">
        <v>75</v>
      </c>
      <c r="D48" s="178">
        <v>98</v>
      </c>
      <c r="E48" s="177">
        <f t="shared" si="9"/>
        <v>14</v>
      </c>
      <c r="F48" s="178"/>
      <c r="G48" s="177" t="str">
        <f t="shared" si="10"/>
        <v/>
      </c>
      <c r="H48" s="175"/>
      <c r="I48" s="177" t="str">
        <f t="shared" si="11"/>
        <v/>
      </c>
      <c r="J48" s="175"/>
      <c r="K48" s="177" t="str">
        <f t="shared" si="12"/>
        <v/>
      </c>
      <c r="L48" s="179"/>
      <c r="M48" s="177" t="str">
        <f t="shared" si="13"/>
        <v/>
      </c>
      <c r="N48" s="179"/>
      <c r="O48" s="177" t="str">
        <f t="shared" si="14"/>
        <v/>
      </c>
      <c r="P48" s="179"/>
      <c r="Q48" s="177" t="str">
        <f t="shared" si="15"/>
        <v/>
      </c>
      <c r="R48" s="179">
        <v>713</v>
      </c>
      <c r="S48" s="177">
        <f t="shared" si="16"/>
        <v>7</v>
      </c>
      <c r="T48" s="177">
        <f t="shared" si="17"/>
        <v>21</v>
      </c>
    </row>
    <row r="49" spans="1:20">
      <c r="A49" s="177" t="s">
        <v>288</v>
      </c>
      <c r="B49" s="177" t="s">
        <v>208</v>
      </c>
      <c r="C49" s="177" t="s">
        <v>273</v>
      </c>
      <c r="D49" s="178"/>
      <c r="E49" s="177" t="str">
        <f t="shared" si="9"/>
        <v/>
      </c>
      <c r="F49" s="178"/>
      <c r="G49" s="177" t="str">
        <f t="shared" si="10"/>
        <v/>
      </c>
      <c r="H49" s="175">
        <v>1555</v>
      </c>
      <c r="I49" s="177">
        <f t="shared" si="11"/>
        <v>7</v>
      </c>
      <c r="J49" s="175"/>
      <c r="K49" s="177" t="str">
        <f t="shared" si="12"/>
        <v/>
      </c>
      <c r="L49" s="179">
        <v>190</v>
      </c>
      <c r="M49" s="177">
        <f t="shared" si="13"/>
        <v>11</v>
      </c>
      <c r="N49" s="179"/>
      <c r="O49" s="177" t="str">
        <f t="shared" si="14"/>
        <v/>
      </c>
      <c r="P49" s="179"/>
      <c r="Q49" s="177" t="str">
        <f t="shared" si="15"/>
        <v/>
      </c>
      <c r="R49" s="179"/>
      <c r="S49" s="177" t="str">
        <f t="shared" si="16"/>
        <v/>
      </c>
      <c r="T49" s="177">
        <f t="shared" si="17"/>
        <v>18</v>
      </c>
    </row>
    <row r="50" spans="1:20">
      <c r="A50" s="177" t="s">
        <v>80</v>
      </c>
      <c r="B50" s="177" t="s">
        <v>81</v>
      </c>
      <c r="C50" s="177" t="s">
        <v>75</v>
      </c>
      <c r="D50" s="178"/>
      <c r="E50" s="177" t="str">
        <f t="shared" si="9"/>
        <v/>
      </c>
      <c r="F50" s="178"/>
      <c r="G50" s="177" t="str">
        <f t="shared" si="10"/>
        <v/>
      </c>
      <c r="H50" s="175"/>
      <c r="I50" s="177" t="str">
        <f t="shared" si="11"/>
        <v/>
      </c>
      <c r="J50" s="175"/>
      <c r="K50" s="177" t="str">
        <f t="shared" si="12"/>
        <v/>
      </c>
      <c r="L50" s="179"/>
      <c r="M50" s="177" t="str">
        <f t="shared" si="13"/>
        <v/>
      </c>
      <c r="N50" s="179"/>
      <c r="O50" s="177" t="str">
        <f t="shared" si="14"/>
        <v/>
      </c>
      <c r="P50" s="179"/>
      <c r="Q50" s="177" t="str">
        <f t="shared" si="15"/>
        <v/>
      </c>
      <c r="R50" s="179"/>
      <c r="S50" s="177" t="str">
        <f t="shared" si="16"/>
        <v/>
      </c>
      <c r="T50" s="177">
        <f t="shared" si="17"/>
        <v>0</v>
      </c>
    </row>
    <row r="51" spans="1:20">
      <c r="A51" s="177" t="s">
        <v>141</v>
      </c>
      <c r="B51" s="177" t="s">
        <v>142</v>
      </c>
      <c r="C51" s="177" t="s">
        <v>173</v>
      </c>
      <c r="D51" s="178"/>
      <c r="E51" s="177" t="str">
        <f t="shared" si="9"/>
        <v/>
      </c>
      <c r="F51" s="178"/>
      <c r="G51" s="177" t="str">
        <f t="shared" si="10"/>
        <v/>
      </c>
      <c r="H51" s="175"/>
      <c r="I51" s="177" t="str">
        <f t="shared" si="11"/>
        <v/>
      </c>
      <c r="J51" s="175"/>
      <c r="K51" s="177" t="str">
        <f t="shared" si="12"/>
        <v/>
      </c>
      <c r="L51" s="179"/>
      <c r="M51" s="177" t="str">
        <f t="shared" si="13"/>
        <v/>
      </c>
      <c r="N51" s="179"/>
      <c r="O51" s="177" t="str">
        <f t="shared" si="14"/>
        <v/>
      </c>
      <c r="P51" s="179"/>
      <c r="Q51" s="177" t="str">
        <f t="shared" si="15"/>
        <v/>
      </c>
      <c r="R51" s="179"/>
      <c r="S51" s="177" t="str">
        <f t="shared" si="16"/>
        <v/>
      </c>
      <c r="T51" s="177">
        <f t="shared" si="17"/>
        <v>0</v>
      </c>
    </row>
    <row r="52" spans="1:20">
      <c r="A52" s="177" t="s">
        <v>291</v>
      </c>
      <c r="B52" s="177" t="s">
        <v>292</v>
      </c>
      <c r="C52" s="177" t="s">
        <v>273</v>
      </c>
      <c r="D52" s="178"/>
      <c r="E52" s="177" t="str">
        <f t="shared" si="9"/>
        <v/>
      </c>
      <c r="F52" s="178"/>
      <c r="G52" s="177" t="str">
        <f t="shared" si="10"/>
        <v/>
      </c>
      <c r="H52" s="175"/>
      <c r="I52" s="177" t="str">
        <f t="shared" si="11"/>
        <v/>
      </c>
      <c r="J52" s="175"/>
      <c r="K52" s="177" t="str">
        <f t="shared" si="12"/>
        <v/>
      </c>
      <c r="L52" s="179"/>
      <c r="M52" s="177" t="str">
        <f t="shared" si="13"/>
        <v/>
      </c>
      <c r="N52" s="179"/>
      <c r="O52" s="177" t="str">
        <f t="shared" si="14"/>
        <v/>
      </c>
      <c r="P52" s="179"/>
      <c r="Q52" s="177" t="str">
        <f t="shared" si="15"/>
        <v/>
      </c>
      <c r="R52" s="179"/>
      <c r="S52" s="177" t="str">
        <f t="shared" si="16"/>
        <v/>
      </c>
      <c r="T52" s="177">
        <f t="shared" si="17"/>
        <v>0</v>
      </c>
    </row>
    <row r="53" spans="1:20">
      <c r="A53" s="177" t="s">
        <v>88</v>
      </c>
      <c r="B53" s="177" t="s">
        <v>89</v>
      </c>
      <c r="C53" s="177" t="s">
        <v>75</v>
      </c>
      <c r="D53" s="178"/>
      <c r="E53" s="177" t="str">
        <f t="shared" si="9"/>
        <v/>
      </c>
      <c r="F53" s="178"/>
      <c r="G53" s="177" t="str">
        <f t="shared" si="10"/>
        <v/>
      </c>
      <c r="H53" s="175"/>
      <c r="I53" s="177" t="str">
        <f t="shared" si="11"/>
        <v/>
      </c>
      <c r="J53" s="175"/>
      <c r="K53" s="177" t="str">
        <f t="shared" si="12"/>
        <v/>
      </c>
      <c r="L53" s="179"/>
      <c r="M53" s="177" t="str">
        <f t="shared" si="13"/>
        <v/>
      </c>
      <c r="N53" s="179"/>
      <c r="O53" s="177" t="str">
        <f t="shared" si="14"/>
        <v/>
      </c>
      <c r="P53" s="179"/>
      <c r="Q53" s="177" t="str">
        <f t="shared" si="15"/>
        <v/>
      </c>
      <c r="R53" s="179"/>
      <c r="S53" s="177" t="str">
        <f t="shared" si="16"/>
        <v/>
      </c>
      <c r="T53" s="177">
        <f t="shared" si="17"/>
        <v>0</v>
      </c>
    </row>
    <row r="54" spans="1:20">
      <c r="A54" s="177" t="s">
        <v>133</v>
      </c>
      <c r="B54" s="177" t="s">
        <v>134</v>
      </c>
      <c r="C54" s="177" t="s">
        <v>173</v>
      </c>
      <c r="D54" s="178"/>
      <c r="E54" s="177" t="str">
        <f t="shared" si="9"/>
        <v/>
      </c>
      <c r="F54" s="178"/>
      <c r="G54" s="177" t="str">
        <f t="shared" si="10"/>
        <v/>
      </c>
      <c r="H54" s="175"/>
      <c r="I54" s="177" t="str">
        <f t="shared" si="11"/>
        <v/>
      </c>
      <c r="J54" s="175"/>
      <c r="K54" s="177" t="str">
        <f t="shared" si="12"/>
        <v/>
      </c>
      <c r="L54" s="179"/>
      <c r="M54" s="177" t="str">
        <f t="shared" si="13"/>
        <v/>
      </c>
      <c r="N54" s="179"/>
      <c r="O54" s="177" t="str">
        <f t="shared" si="14"/>
        <v/>
      </c>
      <c r="P54" s="179"/>
      <c r="Q54" s="177" t="str">
        <f t="shared" si="15"/>
        <v/>
      </c>
      <c r="R54" s="179"/>
      <c r="S54" s="177" t="str">
        <f t="shared" si="16"/>
        <v/>
      </c>
      <c r="T54" s="177">
        <f t="shared" si="17"/>
        <v>0</v>
      </c>
    </row>
    <row r="55" spans="1:20">
      <c r="A55" s="177" t="s">
        <v>133</v>
      </c>
      <c r="B55" s="177" t="s">
        <v>145</v>
      </c>
      <c r="C55" s="177" t="s">
        <v>173</v>
      </c>
      <c r="D55" s="178"/>
      <c r="E55" s="177" t="str">
        <f t="shared" si="9"/>
        <v/>
      </c>
      <c r="F55" s="178"/>
      <c r="G55" s="177" t="str">
        <f t="shared" si="10"/>
        <v/>
      </c>
      <c r="H55" s="175"/>
      <c r="I55" s="177" t="str">
        <f t="shared" si="11"/>
        <v/>
      </c>
      <c r="J55" s="175"/>
      <c r="K55" s="177" t="str">
        <f t="shared" si="12"/>
        <v/>
      </c>
      <c r="L55" s="179"/>
      <c r="M55" s="177" t="str">
        <f t="shared" si="13"/>
        <v/>
      </c>
      <c r="N55" s="179"/>
      <c r="O55" s="177" t="str">
        <f t="shared" si="14"/>
        <v/>
      </c>
      <c r="P55" s="179"/>
      <c r="Q55" s="177" t="str">
        <f t="shared" si="15"/>
        <v/>
      </c>
      <c r="R55" s="179"/>
      <c r="S55" s="177" t="str">
        <f t="shared" si="16"/>
        <v/>
      </c>
      <c r="T55" s="177">
        <f t="shared" si="17"/>
        <v>0</v>
      </c>
    </row>
    <row r="56" spans="1:20">
      <c r="A56" s="177" t="s">
        <v>449</v>
      </c>
      <c r="B56" s="177" t="s">
        <v>188</v>
      </c>
      <c r="C56" s="180" t="s">
        <v>400</v>
      </c>
      <c r="D56" s="178"/>
      <c r="E56" s="177" t="str">
        <f t="shared" si="9"/>
        <v/>
      </c>
      <c r="F56" s="178"/>
      <c r="G56" s="177" t="str">
        <f t="shared" si="10"/>
        <v/>
      </c>
      <c r="H56" s="175"/>
      <c r="I56" s="177" t="str">
        <f t="shared" si="11"/>
        <v/>
      </c>
      <c r="J56" s="175"/>
      <c r="K56" s="177" t="str">
        <f t="shared" si="12"/>
        <v/>
      </c>
      <c r="L56" s="179"/>
      <c r="M56" s="177" t="str">
        <f t="shared" si="13"/>
        <v/>
      </c>
      <c r="N56" s="179"/>
      <c r="O56" s="177" t="str">
        <f t="shared" si="14"/>
        <v/>
      </c>
      <c r="P56" s="179"/>
      <c r="Q56" s="177" t="str">
        <f t="shared" si="15"/>
        <v/>
      </c>
      <c r="R56" s="179"/>
      <c r="S56" s="177" t="str">
        <f t="shared" si="16"/>
        <v/>
      </c>
      <c r="T56" s="177">
        <f t="shared" si="17"/>
        <v>0</v>
      </c>
    </row>
    <row r="57" spans="1:20">
      <c r="A57" s="177" t="s">
        <v>268</v>
      </c>
      <c r="B57" s="177" t="s">
        <v>384</v>
      </c>
      <c r="C57" s="177" t="s">
        <v>254</v>
      </c>
      <c r="D57" s="178"/>
      <c r="E57" s="177" t="str">
        <f t="shared" si="9"/>
        <v/>
      </c>
      <c r="F57" s="178"/>
      <c r="G57" s="177" t="str">
        <f t="shared" si="10"/>
        <v/>
      </c>
      <c r="H57" s="175"/>
      <c r="I57" s="177" t="str">
        <f t="shared" si="11"/>
        <v/>
      </c>
      <c r="J57" s="175"/>
      <c r="K57" s="177" t="str">
        <f t="shared" si="12"/>
        <v/>
      </c>
      <c r="L57" s="179"/>
      <c r="M57" s="177" t="str">
        <f t="shared" si="13"/>
        <v/>
      </c>
      <c r="N57" s="179"/>
      <c r="O57" s="177" t="str">
        <f t="shared" si="14"/>
        <v/>
      </c>
      <c r="P57" s="179"/>
      <c r="Q57" s="177" t="str">
        <f t="shared" si="15"/>
        <v/>
      </c>
      <c r="R57" s="179"/>
      <c r="S57" s="177" t="str">
        <f t="shared" si="16"/>
        <v/>
      </c>
      <c r="T57" s="177">
        <f t="shared" si="17"/>
        <v>0</v>
      </c>
    </row>
    <row r="58" spans="1:20">
      <c r="A58" s="177" t="s">
        <v>92</v>
      </c>
      <c r="B58" s="177" t="s">
        <v>93</v>
      </c>
      <c r="C58" s="177" t="s">
        <v>75</v>
      </c>
      <c r="D58" s="178"/>
      <c r="E58" s="177" t="str">
        <f t="shared" si="9"/>
        <v/>
      </c>
      <c r="F58" s="178"/>
      <c r="G58" s="177" t="str">
        <f t="shared" si="10"/>
        <v/>
      </c>
      <c r="H58" s="175"/>
      <c r="I58" s="177" t="str">
        <f t="shared" si="11"/>
        <v/>
      </c>
      <c r="J58" s="175"/>
      <c r="K58" s="177" t="str">
        <f t="shared" si="12"/>
        <v/>
      </c>
      <c r="L58" s="179"/>
      <c r="M58" s="177" t="str">
        <f t="shared" si="13"/>
        <v/>
      </c>
      <c r="N58" s="179"/>
      <c r="O58" s="177" t="str">
        <f t="shared" si="14"/>
        <v/>
      </c>
      <c r="P58" s="179"/>
      <c r="Q58" s="177" t="str">
        <f t="shared" si="15"/>
        <v/>
      </c>
      <c r="R58" s="179"/>
      <c r="S58" s="177" t="str">
        <f t="shared" si="16"/>
        <v/>
      </c>
      <c r="T58" s="177">
        <f t="shared" si="17"/>
        <v>0</v>
      </c>
    </row>
    <row r="59" spans="1:20">
      <c r="A59" s="177" t="s">
        <v>271</v>
      </c>
      <c r="B59" s="177" t="s">
        <v>464</v>
      </c>
      <c r="C59" s="177" t="s">
        <v>254</v>
      </c>
      <c r="D59" s="178"/>
      <c r="E59" s="177" t="str">
        <f t="shared" si="9"/>
        <v/>
      </c>
      <c r="F59" s="178"/>
      <c r="G59" s="177" t="str">
        <f t="shared" si="10"/>
        <v/>
      </c>
      <c r="H59" s="175"/>
      <c r="I59" s="177" t="str">
        <f t="shared" si="11"/>
        <v/>
      </c>
      <c r="J59" s="175"/>
      <c r="K59" s="177" t="str">
        <f t="shared" si="12"/>
        <v/>
      </c>
      <c r="L59" s="179"/>
      <c r="M59" s="177" t="str">
        <f t="shared" si="13"/>
        <v/>
      </c>
      <c r="N59" s="179"/>
      <c r="O59" s="177" t="str">
        <f t="shared" si="14"/>
        <v/>
      </c>
      <c r="P59" s="179"/>
      <c r="Q59" s="177" t="str">
        <f t="shared" si="15"/>
        <v/>
      </c>
      <c r="R59" s="179"/>
      <c r="S59" s="177" t="str">
        <f t="shared" si="16"/>
        <v/>
      </c>
      <c r="T59" s="177">
        <f t="shared" si="17"/>
        <v>0</v>
      </c>
    </row>
    <row r="60" spans="1:20">
      <c r="A60" s="177" t="s">
        <v>296</v>
      </c>
      <c r="B60" s="177" t="s">
        <v>297</v>
      </c>
      <c r="C60" s="177" t="s">
        <v>273</v>
      </c>
      <c r="D60" s="178"/>
      <c r="E60" s="177" t="str">
        <f t="shared" si="9"/>
        <v/>
      </c>
      <c r="F60" s="178"/>
      <c r="G60" s="177" t="str">
        <f t="shared" si="10"/>
        <v/>
      </c>
      <c r="H60" s="175"/>
      <c r="I60" s="177" t="str">
        <f t="shared" si="11"/>
        <v/>
      </c>
      <c r="J60" s="175"/>
      <c r="K60" s="177" t="str">
        <f t="shared" si="12"/>
        <v/>
      </c>
      <c r="L60" s="179"/>
      <c r="M60" s="177" t="str">
        <f t="shared" si="13"/>
        <v/>
      </c>
      <c r="N60" s="179"/>
      <c r="O60" s="177" t="str">
        <f t="shared" si="14"/>
        <v/>
      </c>
      <c r="P60" s="179"/>
      <c r="Q60" s="177" t="str">
        <f t="shared" si="15"/>
        <v/>
      </c>
      <c r="R60" s="179"/>
      <c r="S60" s="177" t="str">
        <f t="shared" si="16"/>
        <v/>
      </c>
      <c r="T60" s="177">
        <f t="shared" si="17"/>
        <v>0</v>
      </c>
    </row>
    <row r="61" spans="1:20">
      <c r="A61" s="177" t="s">
        <v>135</v>
      </c>
      <c r="B61" s="177" t="s">
        <v>136</v>
      </c>
      <c r="C61" s="177" t="s">
        <v>173</v>
      </c>
      <c r="D61" s="178"/>
      <c r="E61" s="177" t="str">
        <f t="shared" si="9"/>
        <v/>
      </c>
      <c r="F61" s="178"/>
      <c r="G61" s="177" t="str">
        <f t="shared" si="10"/>
        <v/>
      </c>
      <c r="H61" s="175"/>
      <c r="I61" s="177" t="str">
        <f t="shared" si="11"/>
        <v/>
      </c>
      <c r="J61" s="175"/>
      <c r="K61" s="177" t="str">
        <f t="shared" si="12"/>
        <v/>
      </c>
      <c r="L61" s="179"/>
      <c r="M61" s="177" t="str">
        <f t="shared" si="13"/>
        <v/>
      </c>
      <c r="N61" s="179"/>
      <c r="O61" s="177" t="str">
        <f t="shared" si="14"/>
        <v/>
      </c>
      <c r="P61" s="179"/>
      <c r="Q61" s="177" t="str">
        <f t="shared" si="15"/>
        <v/>
      </c>
      <c r="R61" s="179"/>
      <c r="S61" s="177" t="str">
        <f t="shared" si="16"/>
        <v/>
      </c>
      <c r="T61" s="177">
        <f t="shared" si="17"/>
        <v>0</v>
      </c>
    </row>
    <row r="62" spans="1:20">
      <c r="A62" s="177" t="s">
        <v>139</v>
      </c>
      <c r="B62" s="177" t="s">
        <v>140</v>
      </c>
      <c r="C62" s="177" t="s">
        <v>173</v>
      </c>
      <c r="D62" s="178"/>
      <c r="E62" s="177" t="str">
        <f t="shared" si="9"/>
        <v/>
      </c>
      <c r="F62" s="178"/>
      <c r="G62" s="177" t="str">
        <f t="shared" si="10"/>
        <v/>
      </c>
      <c r="H62" s="175"/>
      <c r="I62" s="177" t="str">
        <f t="shared" si="11"/>
        <v/>
      </c>
      <c r="J62" s="175"/>
      <c r="K62" s="177" t="str">
        <f t="shared" si="12"/>
        <v/>
      </c>
      <c r="L62" s="179"/>
      <c r="M62" s="177" t="str">
        <f t="shared" si="13"/>
        <v/>
      </c>
      <c r="N62" s="179"/>
      <c r="O62" s="177" t="str">
        <f t="shared" si="14"/>
        <v/>
      </c>
      <c r="P62" s="179"/>
      <c r="Q62" s="177" t="str">
        <f t="shared" si="15"/>
        <v/>
      </c>
      <c r="R62" s="179"/>
      <c r="S62" s="177" t="str">
        <f t="shared" si="16"/>
        <v/>
      </c>
      <c r="T62" s="177">
        <f t="shared" si="17"/>
        <v>0</v>
      </c>
    </row>
    <row r="63" spans="1:20">
      <c r="A63" s="177" t="s">
        <v>204</v>
      </c>
      <c r="B63" s="177" t="s">
        <v>205</v>
      </c>
      <c r="C63" s="177" t="s">
        <v>176</v>
      </c>
      <c r="D63" s="178"/>
      <c r="E63" s="177" t="str">
        <f t="shared" si="9"/>
        <v/>
      </c>
      <c r="F63" s="178"/>
      <c r="G63" s="177" t="str">
        <f t="shared" si="10"/>
        <v/>
      </c>
      <c r="H63" s="175"/>
      <c r="I63" s="177" t="str">
        <f t="shared" si="11"/>
        <v/>
      </c>
      <c r="J63" s="175"/>
      <c r="K63" s="177" t="str">
        <f t="shared" si="12"/>
        <v/>
      </c>
      <c r="L63" s="179"/>
      <c r="M63" s="177" t="str">
        <f t="shared" si="13"/>
        <v/>
      </c>
      <c r="N63" s="179"/>
      <c r="O63" s="177" t="str">
        <f t="shared" si="14"/>
        <v/>
      </c>
      <c r="P63" s="179"/>
      <c r="Q63" s="177" t="str">
        <f t="shared" si="15"/>
        <v/>
      </c>
      <c r="R63" s="179"/>
      <c r="S63" s="177" t="str">
        <f t="shared" si="16"/>
        <v/>
      </c>
      <c r="T63" s="177">
        <f t="shared" si="17"/>
        <v>0</v>
      </c>
    </row>
    <row r="64" spans="1:20">
      <c r="A64" s="177" t="s">
        <v>146</v>
      </c>
      <c r="B64" s="177" t="s">
        <v>147</v>
      </c>
      <c r="C64" s="177" t="s">
        <v>173</v>
      </c>
      <c r="D64" s="178"/>
      <c r="E64" s="177" t="str">
        <f t="shared" si="9"/>
        <v/>
      </c>
      <c r="F64" s="178"/>
      <c r="G64" s="177" t="str">
        <f t="shared" si="10"/>
        <v/>
      </c>
      <c r="H64" s="175"/>
      <c r="I64" s="177" t="str">
        <f t="shared" si="11"/>
        <v/>
      </c>
      <c r="J64" s="175"/>
      <c r="K64" s="177" t="str">
        <f t="shared" si="12"/>
        <v/>
      </c>
      <c r="L64" s="179"/>
      <c r="M64" s="177" t="str">
        <f t="shared" si="13"/>
        <v/>
      </c>
      <c r="N64" s="179"/>
      <c r="O64" s="177" t="str">
        <f t="shared" si="14"/>
        <v/>
      </c>
      <c r="P64" s="179"/>
      <c r="Q64" s="177" t="str">
        <f t="shared" si="15"/>
        <v/>
      </c>
      <c r="R64" s="179"/>
      <c r="S64" s="177" t="str">
        <f t="shared" si="16"/>
        <v/>
      </c>
      <c r="T64" s="177">
        <f t="shared" si="17"/>
        <v>0</v>
      </c>
    </row>
    <row r="65" spans="1:20">
      <c r="A65" s="177" t="s">
        <v>202</v>
      </c>
      <c r="B65" s="177" t="s">
        <v>203</v>
      </c>
      <c r="C65" s="177" t="s">
        <v>176</v>
      </c>
      <c r="D65" s="178"/>
      <c r="E65" s="177" t="str">
        <f t="shared" si="9"/>
        <v/>
      </c>
      <c r="F65" s="178"/>
      <c r="G65" s="177" t="str">
        <f t="shared" si="10"/>
        <v/>
      </c>
      <c r="H65" s="175"/>
      <c r="I65" s="177" t="str">
        <f t="shared" si="11"/>
        <v/>
      </c>
      <c r="J65" s="175"/>
      <c r="K65" s="177" t="str">
        <f t="shared" si="12"/>
        <v/>
      </c>
      <c r="L65" s="179"/>
      <c r="M65" s="177" t="str">
        <f t="shared" si="13"/>
        <v/>
      </c>
      <c r="N65" s="179"/>
      <c r="O65" s="177" t="str">
        <f t="shared" si="14"/>
        <v/>
      </c>
      <c r="P65" s="179"/>
      <c r="Q65" s="177" t="str">
        <f t="shared" si="15"/>
        <v/>
      </c>
      <c r="R65" s="179"/>
      <c r="S65" s="177" t="str">
        <f t="shared" si="16"/>
        <v/>
      </c>
      <c r="T65" s="177">
        <f t="shared" si="17"/>
        <v>0</v>
      </c>
    </row>
    <row r="66" spans="1:20">
      <c r="A66" s="177" t="s">
        <v>100</v>
      </c>
      <c r="B66" s="177" t="s">
        <v>101</v>
      </c>
      <c r="C66" s="177" t="s">
        <v>75</v>
      </c>
      <c r="D66" s="178"/>
      <c r="E66" s="177" t="str">
        <f t="shared" si="9"/>
        <v/>
      </c>
      <c r="F66" s="178"/>
      <c r="G66" s="177" t="str">
        <f t="shared" si="10"/>
        <v/>
      </c>
      <c r="H66" s="175"/>
      <c r="I66" s="177" t="str">
        <f t="shared" si="11"/>
        <v/>
      </c>
      <c r="J66" s="175"/>
      <c r="K66" s="177" t="str">
        <f t="shared" si="12"/>
        <v/>
      </c>
      <c r="L66" s="179"/>
      <c r="M66" s="177" t="str">
        <f t="shared" si="13"/>
        <v/>
      </c>
      <c r="N66" s="179"/>
      <c r="O66" s="177" t="str">
        <f t="shared" si="14"/>
        <v/>
      </c>
      <c r="P66" s="179"/>
      <c r="Q66" s="177" t="str">
        <f t="shared" si="15"/>
        <v/>
      </c>
      <c r="R66" s="179"/>
      <c r="S66" s="177" t="str">
        <f t="shared" si="16"/>
        <v/>
      </c>
      <c r="T66" s="177">
        <f t="shared" si="17"/>
        <v>0</v>
      </c>
    </row>
    <row r="67" spans="1:20">
      <c r="A67" s="177" t="s">
        <v>143</v>
      </c>
      <c r="B67" s="177" t="s">
        <v>144</v>
      </c>
      <c r="C67" s="177" t="s">
        <v>173</v>
      </c>
      <c r="D67" s="178"/>
      <c r="E67" s="177" t="str">
        <f t="shared" si="9"/>
        <v/>
      </c>
      <c r="F67" s="178"/>
      <c r="G67" s="177" t="str">
        <f t="shared" si="10"/>
        <v/>
      </c>
      <c r="H67" s="175"/>
      <c r="I67" s="177" t="str">
        <f t="shared" si="11"/>
        <v/>
      </c>
      <c r="J67" s="175"/>
      <c r="K67" s="177" t="str">
        <f t="shared" si="12"/>
        <v/>
      </c>
      <c r="L67" s="179"/>
      <c r="M67" s="177" t="str">
        <f t="shared" si="13"/>
        <v/>
      </c>
      <c r="N67" s="179"/>
      <c r="O67" s="177" t="str">
        <f t="shared" si="14"/>
        <v/>
      </c>
      <c r="P67" s="179"/>
      <c r="Q67" s="177" t="str">
        <f t="shared" si="15"/>
        <v/>
      </c>
      <c r="R67" s="179"/>
      <c r="S67" s="177" t="str">
        <f t="shared" si="16"/>
        <v/>
      </c>
      <c r="T67" s="177">
        <f t="shared" si="17"/>
        <v>0</v>
      </c>
    </row>
    <row r="68" spans="1:20">
      <c r="A68" s="177" t="s">
        <v>299</v>
      </c>
      <c r="B68" s="177" t="s">
        <v>300</v>
      </c>
      <c r="C68" s="177" t="s">
        <v>273</v>
      </c>
      <c r="D68" s="178"/>
      <c r="E68" s="177" t="str">
        <f t="shared" ref="E68:E80" si="18">IF(ISBLANK(D68),"",VLOOKUP(D68,Moustique_50_m,2))</f>
        <v/>
      </c>
      <c r="F68" s="178"/>
      <c r="G68" s="177" t="str">
        <f t="shared" ref="G68:G80" si="19">IF(ISBLANK(F68),"",VLOOKUP(F68,Moustique_50_haies,2))</f>
        <v/>
      </c>
      <c r="H68" s="175"/>
      <c r="I68" s="177" t="str">
        <f t="shared" ref="I68:I80" si="20">IF(ISBLANK(H68),"",VLOOKUP(H68,Moustique_300_m,2))</f>
        <v/>
      </c>
      <c r="J68" s="175"/>
      <c r="K68" s="177" t="str">
        <f t="shared" ref="K68:K80" si="21">IF(ISBLANK(J68),"",VLOOKUP(J68,Moustique_600_marche,2))</f>
        <v/>
      </c>
      <c r="L68" s="179"/>
      <c r="M68" s="177" t="str">
        <f t="shared" ref="M68:M80" si="22">IF(ISBLANK(L68),"",VLOOKUP(L68,Moustique_Longueur,2))</f>
        <v/>
      </c>
      <c r="N68" s="179"/>
      <c r="O68" s="177" t="str">
        <f t="shared" ref="O68:O80" si="23">IF(ISBLANK(N68),"",VLOOKUP(N68,Moustique_Triple_saut,2))</f>
        <v/>
      </c>
      <c r="P68" s="179"/>
      <c r="Q68" s="177" t="str">
        <f t="shared" ref="Q68:Q80" si="24">IF(ISBLANK(P68),"",VLOOKUP(P68,Moustique_Poids,2))</f>
        <v/>
      </c>
      <c r="R68" s="179"/>
      <c r="S68" s="177" t="str">
        <f t="shared" ref="S68:S80" si="25">IF(ISBLANK(R68),"",VLOOKUP(R68,Moustique_Anneau,2))</f>
        <v/>
      </c>
      <c r="T68" s="177">
        <f t="shared" ref="T68:T80" si="26">SUM(E68,G68,I68,K68,S68,Q68,O68,M68)</f>
        <v>0</v>
      </c>
    </row>
    <row r="69" spans="1:20">
      <c r="A69" s="177" t="s">
        <v>102</v>
      </c>
      <c r="B69" s="177" t="s">
        <v>103</v>
      </c>
      <c r="C69" s="177" t="s">
        <v>75</v>
      </c>
      <c r="D69" s="178"/>
      <c r="E69" s="177" t="str">
        <f t="shared" si="18"/>
        <v/>
      </c>
      <c r="F69" s="178"/>
      <c r="G69" s="177" t="str">
        <f t="shared" si="19"/>
        <v/>
      </c>
      <c r="H69" s="175"/>
      <c r="I69" s="177" t="str">
        <f t="shared" si="20"/>
        <v/>
      </c>
      <c r="J69" s="175"/>
      <c r="K69" s="177" t="str">
        <f t="shared" si="21"/>
        <v/>
      </c>
      <c r="L69" s="179"/>
      <c r="M69" s="177" t="str">
        <f t="shared" si="22"/>
        <v/>
      </c>
      <c r="N69" s="179"/>
      <c r="O69" s="177" t="str">
        <f t="shared" si="23"/>
        <v/>
      </c>
      <c r="P69" s="179"/>
      <c r="Q69" s="177" t="str">
        <f t="shared" si="24"/>
        <v/>
      </c>
      <c r="R69" s="179"/>
      <c r="S69" s="177" t="str">
        <f t="shared" si="25"/>
        <v/>
      </c>
      <c r="T69" s="177">
        <f t="shared" si="26"/>
        <v>0</v>
      </c>
    </row>
    <row r="70" spans="1:20">
      <c r="A70" s="177" t="s">
        <v>213</v>
      </c>
      <c r="B70" s="177" t="s">
        <v>214</v>
      </c>
      <c r="C70" s="177" t="s">
        <v>176</v>
      </c>
      <c r="D70" s="178"/>
      <c r="E70" s="177" t="str">
        <f t="shared" si="18"/>
        <v/>
      </c>
      <c r="F70" s="178"/>
      <c r="G70" s="177" t="str">
        <f t="shared" si="19"/>
        <v/>
      </c>
      <c r="H70" s="175"/>
      <c r="I70" s="177" t="str">
        <f t="shared" si="20"/>
        <v/>
      </c>
      <c r="J70" s="175"/>
      <c r="K70" s="177" t="str">
        <f t="shared" si="21"/>
        <v/>
      </c>
      <c r="L70" s="179"/>
      <c r="M70" s="177" t="str">
        <f t="shared" si="22"/>
        <v/>
      </c>
      <c r="N70" s="179"/>
      <c r="O70" s="177" t="str">
        <f t="shared" si="23"/>
        <v/>
      </c>
      <c r="P70" s="179"/>
      <c r="Q70" s="177" t="str">
        <f t="shared" si="24"/>
        <v/>
      </c>
      <c r="R70" s="179"/>
      <c r="S70" s="177" t="str">
        <f t="shared" si="25"/>
        <v/>
      </c>
      <c r="T70" s="177">
        <f t="shared" si="26"/>
        <v>0</v>
      </c>
    </row>
    <row r="71" spans="1:20">
      <c r="A71" s="180" t="s">
        <v>459</v>
      </c>
      <c r="B71" s="180" t="s">
        <v>460</v>
      </c>
      <c r="C71" s="180" t="s">
        <v>254</v>
      </c>
      <c r="D71" s="178"/>
      <c r="E71" s="177" t="str">
        <f t="shared" si="18"/>
        <v/>
      </c>
      <c r="F71" s="178"/>
      <c r="G71" s="177" t="str">
        <f t="shared" si="19"/>
        <v/>
      </c>
      <c r="H71" s="175"/>
      <c r="I71" s="177" t="str">
        <f t="shared" si="20"/>
        <v/>
      </c>
      <c r="J71" s="175"/>
      <c r="K71" s="177" t="str">
        <f t="shared" si="21"/>
        <v/>
      </c>
      <c r="L71" s="179"/>
      <c r="M71" s="177" t="str">
        <f t="shared" si="22"/>
        <v/>
      </c>
      <c r="N71" s="179"/>
      <c r="O71" s="177" t="str">
        <f t="shared" si="23"/>
        <v/>
      </c>
      <c r="P71" s="179"/>
      <c r="Q71" s="177" t="str">
        <f t="shared" si="24"/>
        <v/>
      </c>
      <c r="R71" s="179"/>
      <c r="S71" s="177" t="str">
        <f t="shared" si="25"/>
        <v/>
      </c>
      <c r="T71" s="177">
        <f t="shared" si="26"/>
        <v>0</v>
      </c>
    </row>
    <row r="72" spans="1:20">
      <c r="A72" s="177" t="s">
        <v>357</v>
      </c>
      <c r="B72" s="177" t="s">
        <v>358</v>
      </c>
      <c r="C72" s="177" t="s">
        <v>303</v>
      </c>
      <c r="D72" s="178"/>
      <c r="E72" s="177" t="str">
        <f t="shared" si="18"/>
        <v/>
      </c>
      <c r="F72" s="178"/>
      <c r="G72" s="177" t="str">
        <f t="shared" si="19"/>
        <v/>
      </c>
      <c r="H72" s="175"/>
      <c r="I72" s="177" t="str">
        <f t="shared" si="20"/>
        <v/>
      </c>
      <c r="J72" s="175"/>
      <c r="K72" s="177" t="str">
        <f t="shared" si="21"/>
        <v/>
      </c>
      <c r="L72" s="179"/>
      <c r="M72" s="177" t="str">
        <f t="shared" si="22"/>
        <v/>
      </c>
      <c r="N72" s="179"/>
      <c r="O72" s="177" t="str">
        <f t="shared" si="23"/>
        <v/>
      </c>
      <c r="P72" s="179"/>
      <c r="Q72" s="177" t="str">
        <f t="shared" si="24"/>
        <v/>
      </c>
      <c r="R72" s="179"/>
      <c r="S72" s="177" t="str">
        <f t="shared" si="25"/>
        <v/>
      </c>
      <c r="T72" s="177">
        <f t="shared" si="26"/>
        <v>0</v>
      </c>
    </row>
    <row r="73" spans="1:20">
      <c r="A73" s="177" t="s">
        <v>104</v>
      </c>
      <c r="B73" s="177" t="s">
        <v>105</v>
      </c>
      <c r="C73" s="177" t="s">
        <v>75</v>
      </c>
      <c r="D73" s="178"/>
      <c r="E73" s="177" t="str">
        <f t="shared" si="18"/>
        <v/>
      </c>
      <c r="F73" s="178"/>
      <c r="G73" s="177" t="str">
        <f t="shared" si="19"/>
        <v/>
      </c>
      <c r="H73" s="175"/>
      <c r="I73" s="177" t="str">
        <f t="shared" si="20"/>
        <v/>
      </c>
      <c r="J73" s="175"/>
      <c r="K73" s="177" t="str">
        <f t="shared" si="21"/>
        <v/>
      </c>
      <c r="L73" s="179"/>
      <c r="M73" s="177" t="str">
        <f t="shared" si="22"/>
        <v/>
      </c>
      <c r="N73" s="179"/>
      <c r="O73" s="177" t="str">
        <f t="shared" si="23"/>
        <v/>
      </c>
      <c r="P73" s="179"/>
      <c r="Q73" s="177" t="str">
        <f t="shared" si="24"/>
        <v/>
      </c>
      <c r="R73" s="179"/>
      <c r="S73" s="177" t="str">
        <f t="shared" si="25"/>
        <v/>
      </c>
      <c r="T73" s="177">
        <f t="shared" si="26"/>
        <v>0</v>
      </c>
    </row>
    <row r="74" spans="1:20">
      <c r="A74" s="177" t="s">
        <v>259</v>
      </c>
      <c r="B74" s="177" t="s">
        <v>374</v>
      </c>
      <c r="C74" s="177" t="s">
        <v>254</v>
      </c>
      <c r="D74" s="178"/>
      <c r="E74" s="177" t="str">
        <f t="shared" si="18"/>
        <v/>
      </c>
      <c r="F74" s="178"/>
      <c r="G74" s="177" t="str">
        <f t="shared" si="19"/>
        <v/>
      </c>
      <c r="H74" s="175"/>
      <c r="I74" s="177" t="str">
        <f t="shared" si="20"/>
        <v/>
      </c>
      <c r="J74" s="175"/>
      <c r="K74" s="177" t="str">
        <f t="shared" si="21"/>
        <v/>
      </c>
      <c r="L74" s="179"/>
      <c r="M74" s="177" t="str">
        <f t="shared" si="22"/>
        <v/>
      </c>
      <c r="N74" s="179"/>
      <c r="O74" s="177" t="str">
        <f t="shared" si="23"/>
        <v/>
      </c>
      <c r="P74" s="179"/>
      <c r="Q74" s="177" t="str">
        <f t="shared" si="24"/>
        <v/>
      </c>
      <c r="R74" s="179"/>
      <c r="S74" s="177" t="str">
        <f t="shared" si="25"/>
        <v/>
      </c>
      <c r="T74" s="177">
        <f t="shared" si="26"/>
        <v>0</v>
      </c>
    </row>
    <row r="75" spans="1:20">
      <c r="A75" s="177"/>
      <c r="B75" s="177"/>
      <c r="C75" s="177"/>
      <c r="D75" s="178"/>
      <c r="E75" s="177" t="str">
        <f t="shared" si="18"/>
        <v/>
      </c>
      <c r="F75" s="178"/>
      <c r="G75" s="177" t="str">
        <f t="shared" si="19"/>
        <v/>
      </c>
      <c r="H75" s="175"/>
      <c r="I75" s="177" t="str">
        <f t="shared" si="20"/>
        <v/>
      </c>
      <c r="J75" s="175"/>
      <c r="K75" s="177" t="str">
        <f t="shared" si="21"/>
        <v/>
      </c>
      <c r="L75" s="179"/>
      <c r="M75" s="177" t="str">
        <f t="shared" si="22"/>
        <v/>
      </c>
      <c r="N75" s="179"/>
      <c r="O75" s="177" t="str">
        <f t="shared" si="23"/>
        <v/>
      </c>
      <c r="P75" s="179"/>
      <c r="Q75" s="177" t="str">
        <f t="shared" si="24"/>
        <v/>
      </c>
      <c r="R75" s="179"/>
      <c r="S75" s="177" t="str">
        <f t="shared" si="25"/>
        <v/>
      </c>
      <c r="T75" s="177">
        <f t="shared" si="26"/>
        <v>0</v>
      </c>
    </row>
    <row r="76" spans="1:20">
      <c r="A76" s="177"/>
      <c r="B76" s="177"/>
      <c r="C76" s="177"/>
      <c r="D76" s="178"/>
      <c r="E76" s="177" t="str">
        <f t="shared" si="18"/>
        <v/>
      </c>
      <c r="F76" s="178"/>
      <c r="G76" s="177" t="str">
        <f t="shared" si="19"/>
        <v/>
      </c>
      <c r="H76" s="175"/>
      <c r="I76" s="177" t="str">
        <f t="shared" si="20"/>
        <v/>
      </c>
      <c r="J76" s="175"/>
      <c r="K76" s="177" t="str">
        <f t="shared" si="21"/>
        <v/>
      </c>
      <c r="L76" s="179"/>
      <c r="M76" s="177" t="str">
        <f t="shared" si="22"/>
        <v/>
      </c>
      <c r="N76" s="179"/>
      <c r="O76" s="177" t="str">
        <f t="shared" si="23"/>
        <v/>
      </c>
      <c r="P76" s="179"/>
      <c r="Q76" s="177" t="str">
        <f t="shared" si="24"/>
        <v/>
      </c>
      <c r="R76" s="179"/>
      <c r="S76" s="177" t="str">
        <f t="shared" si="25"/>
        <v/>
      </c>
      <c r="T76" s="177">
        <f t="shared" si="26"/>
        <v>0</v>
      </c>
    </row>
    <row r="77" spans="1:20">
      <c r="A77" s="177"/>
      <c r="B77" s="177"/>
      <c r="C77" s="177"/>
      <c r="D77" s="178"/>
      <c r="E77" s="177" t="str">
        <f t="shared" si="18"/>
        <v/>
      </c>
      <c r="F77" s="178"/>
      <c r="G77" s="177" t="str">
        <f t="shared" si="19"/>
        <v/>
      </c>
      <c r="H77" s="175"/>
      <c r="I77" s="177" t="str">
        <f t="shared" si="20"/>
        <v/>
      </c>
      <c r="J77" s="175"/>
      <c r="K77" s="177" t="str">
        <f t="shared" si="21"/>
        <v/>
      </c>
      <c r="L77" s="179"/>
      <c r="M77" s="177" t="str">
        <f t="shared" si="22"/>
        <v/>
      </c>
      <c r="N77" s="179"/>
      <c r="O77" s="177" t="str">
        <f t="shared" si="23"/>
        <v/>
      </c>
      <c r="P77" s="179"/>
      <c r="Q77" s="177" t="str">
        <f t="shared" si="24"/>
        <v/>
      </c>
      <c r="R77" s="179"/>
      <c r="S77" s="177" t="str">
        <f t="shared" si="25"/>
        <v/>
      </c>
      <c r="T77" s="177">
        <f t="shared" si="26"/>
        <v>0</v>
      </c>
    </row>
    <row r="78" spans="1:20">
      <c r="A78" s="177"/>
      <c r="B78" s="177"/>
      <c r="C78" s="177"/>
      <c r="D78" s="178"/>
      <c r="E78" s="177" t="str">
        <f t="shared" si="18"/>
        <v/>
      </c>
      <c r="F78" s="178"/>
      <c r="G78" s="177" t="str">
        <f t="shared" si="19"/>
        <v/>
      </c>
      <c r="H78" s="175"/>
      <c r="I78" s="177" t="str">
        <f t="shared" si="20"/>
        <v/>
      </c>
      <c r="J78" s="175"/>
      <c r="K78" s="177" t="str">
        <f t="shared" si="21"/>
        <v/>
      </c>
      <c r="L78" s="179"/>
      <c r="M78" s="177" t="str">
        <f t="shared" si="22"/>
        <v/>
      </c>
      <c r="N78" s="179"/>
      <c r="O78" s="177" t="str">
        <f t="shared" si="23"/>
        <v/>
      </c>
      <c r="P78" s="179"/>
      <c r="Q78" s="177" t="str">
        <f t="shared" si="24"/>
        <v/>
      </c>
      <c r="R78" s="179"/>
      <c r="S78" s="177" t="str">
        <f t="shared" si="25"/>
        <v/>
      </c>
      <c r="T78" s="177">
        <f t="shared" si="26"/>
        <v>0</v>
      </c>
    </row>
    <row r="79" spans="1:20">
      <c r="A79" s="177"/>
      <c r="B79" s="177"/>
      <c r="C79" s="177"/>
      <c r="D79" s="178"/>
      <c r="E79" s="177" t="str">
        <f t="shared" si="18"/>
        <v/>
      </c>
      <c r="F79" s="178"/>
      <c r="G79" s="177" t="str">
        <f t="shared" si="19"/>
        <v/>
      </c>
      <c r="H79" s="175"/>
      <c r="I79" s="177" t="str">
        <f t="shared" si="20"/>
        <v/>
      </c>
      <c r="J79" s="175"/>
      <c r="K79" s="177" t="str">
        <f t="shared" si="21"/>
        <v/>
      </c>
      <c r="L79" s="179"/>
      <c r="M79" s="177" t="str">
        <f t="shared" si="22"/>
        <v/>
      </c>
      <c r="N79" s="179"/>
      <c r="O79" s="177" t="str">
        <f t="shared" si="23"/>
        <v/>
      </c>
      <c r="P79" s="179"/>
      <c r="Q79" s="177" t="str">
        <f t="shared" si="24"/>
        <v/>
      </c>
      <c r="R79" s="179"/>
      <c r="S79" s="177" t="str">
        <f t="shared" si="25"/>
        <v/>
      </c>
      <c r="T79" s="177">
        <f t="shared" si="26"/>
        <v>0</v>
      </c>
    </row>
    <row r="80" spans="1:20">
      <c r="A80" s="177"/>
      <c r="B80" s="177"/>
      <c r="C80" s="177"/>
      <c r="D80" s="178"/>
      <c r="E80" s="177" t="str">
        <f t="shared" si="18"/>
        <v/>
      </c>
      <c r="F80" s="178"/>
      <c r="G80" s="177" t="str">
        <f t="shared" si="19"/>
        <v/>
      </c>
      <c r="H80" s="175"/>
      <c r="I80" s="177" t="str">
        <f t="shared" si="20"/>
        <v/>
      </c>
      <c r="J80" s="175"/>
      <c r="K80" s="177" t="str">
        <f t="shared" si="21"/>
        <v/>
      </c>
      <c r="L80" s="179"/>
      <c r="M80" s="177" t="str">
        <f t="shared" si="22"/>
        <v/>
      </c>
      <c r="N80" s="179"/>
      <c r="O80" s="177" t="str">
        <f t="shared" si="23"/>
        <v/>
      </c>
      <c r="P80" s="179"/>
      <c r="Q80" s="177" t="str">
        <f t="shared" si="24"/>
        <v/>
      </c>
      <c r="R80" s="179"/>
      <c r="S80" s="177" t="str">
        <f t="shared" si="25"/>
        <v/>
      </c>
      <c r="T80" s="177">
        <f t="shared" si="26"/>
        <v>0</v>
      </c>
    </row>
  </sheetData>
  <autoFilter ref="A3:T73" xr:uid="{13C4AB08-754E-47B3-8EA0-8B1701073C01}">
    <sortState xmlns:xlrd2="http://schemas.microsoft.com/office/spreadsheetml/2017/richdata2" ref="A4:T80">
      <sortCondition descending="1" ref="T3:T73"/>
    </sortState>
  </autoFilter>
  <mergeCells count="13">
    <mergeCell ref="A2:C2"/>
    <mergeCell ref="A1:T1"/>
    <mergeCell ref="D2:E2"/>
    <mergeCell ref="F2:G2"/>
    <mergeCell ref="H2:I2"/>
    <mergeCell ref="J2:K2"/>
    <mergeCell ref="V4:Z4"/>
    <mergeCell ref="V5:Z5"/>
    <mergeCell ref="V10:Z10"/>
    <mergeCell ref="L2:M2"/>
    <mergeCell ref="N2:O2"/>
    <mergeCell ref="P2:Q2"/>
    <mergeCell ref="R2:S2"/>
  </mergeCells>
  <conditionalFormatting sqref="D1:D1048576">
    <cfRule type="top10" dxfId="81" priority="1" bottom="1" rank="1"/>
  </conditionalFormatting>
  <conditionalFormatting sqref="F1:F1048576">
    <cfRule type="top10" dxfId="80" priority="2" bottom="1" rank="1"/>
  </conditionalFormatting>
  <conditionalFormatting sqref="H1:H1048576">
    <cfRule type="top10" dxfId="79" priority="4" bottom="1" rank="1"/>
  </conditionalFormatting>
  <conditionalFormatting sqref="J1:J1048576">
    <cfRule type="top10" dxfId="78" priority="5" bottom="1" rank="1"/>
  </conditionalFormatting>
  <conditionalFormatting sqref="L1:L1048576">
    <cfRule type="top10" dxfId="77" priority="6" rank="1"/>
  </conditionalFormatting>
  <conditionalFormatting sqref="N1:N1048576">
    <cfRule type="top10" dxfId="76" priority="11" rank="1"/>
  </conditionalFormatting>
  <conditionalFormatting sqref="T1:T1048576">
    <cfRule type="top10" dxfId="75" priority="26" rank="3"/>
  </conditionalFormatting>
  <conditionalFormatting sqref="R1:R1048576">
    <cfRule type="top10" dxfId="74" priority="25" rank="1"/>
  </conditionalFormatting>
  <conditionalFormatting sqref="P1:P1048576">
    <cfRule type="top10" dxfId="73" priority="16" rank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6D23-6249-497E-8BF0-5F8DCAD1D757}">
  <dimension ref="A1:Z5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9" sqref="A9"/>
    </sheetView>
  </sheetViews>
  <sheetFormatPr defaultRowHeight="15"/>
  <cols>
    <col min="1" max="1" width="23.875" style="151" bestFit="1" customWidth="1"/>
    <col min="2" max="2" width="16.5" style="151" bestFit="1" customWidth="1"/>
    <col min="3" max="3" width="7.125" style="151" bestFit="1" customWidth="1"/>
    <col min="4" max="4" width="7.25" style="151" bestFit="1" customWidth="1"/>
    <col min="5" max="5" width="6" style="151" bestFit="1" customWidth="1"/>
    <col min="6" max="6" width="7.25" style="151" bestFit="1" customWidth="1"/>
    <col min="7" max="7" width="6" style="151" bestFit="1" customWidth="1"/>
    <col min="8" max="8" width="7.25" style="151" bestFit="1" customWidth="1"/>
    <col min="9" max="9" width="6" style="151" bestFit="1" customWidth="1"/>
    <col min="10" max="10" width="7.25" style="151" bestFit="1" customWidth="1"/>
    <col min="11" max="11" width="6" style="151" bestFit="1" customWidth="1"/>
    <col min="12" max="12" width="7.25" style="151" bestFit="1" customWidth="1"/>
    <col min="13" max="13" width="6" style="151" bestFit="1" customWidth="1"/>
    <col min="14" max="14" width="7.25" style="151" bestFit="1" customWidth="1"/>
    <col min="15" max="15" width="6" style="151" bestFit="1" customWidth="1"/>
    <col min="16" max="16" width="7.25" style="151" bestFit="1" customWidth="1"/>
    <col min="17" max="17" width="6" style="151" bestFit="1" customWidth="1"/>
    <col min="18" max="18" width="7.25" style="151" bestFit="1" customWidth="1"/>
    <col min="19" max="20" width="6" style="151" bestFit="1" customWidth="1"/>
    <col min="21" max="21" width="9" style="151"/>
    <col min="22" max="22" width="14.5" style="151" bestFit="1" customWidth="1"/>
    <col min="23" max="23" width="17.125" style="151" bestFit="1" customWidth="1"/>
    <col min="24" max="24" width="8.75" style="151" bestFit="1" customWidth="1"/>
    <col min="25" max="25" width="7" style="151" bestFit="1" customWidth="1"/>
    <col min="26" max="26" width="6.75" style="151" bestFit="1" customWidth="1"/>
    <col min="27" max="16384" width="9" style="151"/>
  </cols>
  <sheetData>
    <row r="1" spans="1:26" ht="18.75" thickBot="1">
      <c r="A1" s="271" t="s">
        <v>67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1:26" ht="16.5" thickBot="1">
      <c r="A2" s="272" t="s">
        <v>65</v>
      </c>
      <c r="B2" s="273"/>
      <c r="C2" s="274"/>
      <c r="D2" s="272" t="s">
        <v>0</v>
      </c>
      <c r="E2" s="274"/>
      <c r="F2" s="272" t="s">
        <v>1</v>
      </c>
      <c r="G2" s="274"/>
      <c r="H2" s="272" t="s">
        <v>53</v>
      </c>
      <c r="I2" s="274"/>
      <c r="J2" s="272" t="s">
        <v>2</v>
      </c>
      <c r="K2" s="274"/>
      <c r="L2" s="272" t="s">
        <v>5</v>
      </c>
      <c r="M2" s="274"/>
      <c r="N2" s="272" t="s">
        <v>6</v>
      </c>
      <c r="O2" s="274"/>
      <c r="P2" s="272" t="s">
        <v>7</v>
      </c>
      <c r="Q2" s="274"/>
      <c r="R2" s="272" t="s">
        <v>8</v>
      </c>
      <c r="S2" s="274"/>
      <c r="T2" s="181" t="s">
        <v>66</v>
      </c>
    </row>
    <row r="3" spans="1:26" ht="16.5" thickTop="1" thickBot="1">
      <c r="A3" s="182" t="s">
        <v>68</v>
      </c>
      <c r="B3" s="183" t="s">
        <v>63</v>
      </c>
      <c r="C3" s="184" t="s">
        <v>64</v>
      </c>
      <c r="D3" s="185" t="s">
        <v>3</v>
      </c>
      <c r="E3" s="184" t="s">
        <v>4</v>
      </c>
      <c r="F3" s="185" t="s">
        <v>3</v>
      </c>
      <c r="G3" s="184" t="s">
        <v>4</v>
      </c>
      <c r="H3" s="186" t="s">
        <v>3</v>
      </c>
      <c r="I3" s="184" t="s">
        <v>4</v>
      </c>
      <c r="J3" s="186" t="s">
        <v>3</v>
      </c>
      <c r="K3" s="184" t="s">
        <v>4</v>
      </c>
      <c r="L3" s="187" t="s">
        <v>3</v>
      </c>
      <c r="M3" s="184" t="s">
        <v>4</v>
      </c>
      <c r="N3" s="187" t="s">
        <v>3</v>
      </c>
      <c r="O3" s="184" t="s">
        <v>4</v>
      </c>
      <c r="P3" s="187" t="s">
        <v>3</v>
      </c>
      <c r="Q3" s="184" t="s">
        <v>4</v>
      </c>
      <c r="R3" s="187" t="s">
        <v>3</v>
      </c>
      <c r="S3" s="184" t="s">
        <v>4</v>
      </c>
      <c r="T3" s="188" t="s">
        <v>4</v>
      </c>
    </row>
    <row r="4" spans="1:26" ht="16.5" thickTop="1">
      <c r="A4" s="172" t="s">
        <v>365</v>
      </c>
      <c r="B4" s="172" t="s">
        <v>366</v>
      </c>
      <c r="C4" s="172" t="s">
        <v>303</v>
      </c>
      <c r="D4" s="173">
        <v>81</v>
      </c>
      <c r="E4" s="172">
        <f t="shared" ref="E4:E35" si="0">IF(ISBLANK(D4),"",VLOOKUP(D4,Moustique_50_m,2))</f>
        <v>20</v>
      </c>
      <c r="F4" s="173"/>
      <c r="G4" s="172" t="str">
        <f t="shared" ref="G4:G35" si="1">IF(ISBLANK(F4),"",VLOOKUP(F4,Moustique_50_haies,2))</f>
        <v/>
      </c>
      <c r="H4" s="174">
        <v>1209</v>
      </c>
      <c r="I4" s="172">
        <f t="shared" ref="I4:I35" si="2">IF(ISBLANK(H4),"",VLOOKUP(H4,Moustique_300_m,2))</f>
        <v>25</v>
      </c>
      <c r="J4" s="174"/>
      <c r="K4" s="172" t="str">
        <f t="shared" ref="K4:K35" si="3">IF(ISBLANK(J4),"",VLOOKUP(J4,Moustique_600_marche,2))</f>
        <v/>
      </c>
      <c r="L4" s="176">
        <v>356</v>
      </c>
      <c r="M4" s="172">
        <f t="shared" ref="M4:M35" si="4">IF(ISBLANK(L4),"",VLOOKUP(L4,Moustique_Longueur,2))</f>
        <v>21</v>
      </c>
      <c r="N4" s="176"/>
      <c r="O4" s="172" t="str">
        <f t="shared" ref="O4:O35" si="5">IF(ISBLANK(N4),"",VLOOKUP(N4,Moustique_Triple_saut,2))</f>
        <v/>
      </c>
      <c r="P4" s="176"/>
      <c r="Q4" s="172" t="str">
        <f t="shared" ref="Q4:Q35" si="6">IF(ISBLANK(P4),"",VLOOKUP(P4,Moustique_Poids,2))</f>
        <v/>
      </c>
      <c r="R4" s="176">
        <v>1403</v>
      </c>
      <c r="S4" s="172">
        <f t="shared" ref="S4:S35" si="7">IF(ISBLANK(R4),"",VLOOKUP(R4,Moustique_Anneau,2))</f>
        <v>14</v>
      </c>
      <c r="T4" s="172">
        <f t="shared" ref="T4:T35" si="8">SUM(E4,G4,I4,K4,S4,Q4,O4,M4)</f>
        <v>80</v>
      </c>
      <c r="V4" s="268" t="s">
        <v>396</v>
      </c>
      <c r="W4" s="269"/>
      <c r="X4" s="269"/>
      <c r="Y4" s="269"/>
      <c r="Z4" s="270"/>
    </row>
    <row r="5" spans="1:26" ht="15.75">
      <c r="A5" s="177" t="s">
        <v>585</v>
      </c>
      <c r="B5" s="177" t="s">
        <v>114</v>
      </c>
      <c r="C5" s="177" t="s">
        <v>303</v>
      </c>
      <c r="D5" s="178"/>
      <c r="E5" s="177" t="str">
        <f t="shared" si="0"/>
        <v/>
      </c>
      <c r="F5" s="178">
        <v>93</v>
      </c>
      <c r="G5" s="177">
        <f t="shared" si="1"/>
        <v>19</v>
      </c>
      <c r="H5" s="175">
        <v>1201</v>
      </c>
      <c r="I5" s="177">
        <f t="shared" si="2"/>
        <v>25</v>
      </c>
      <c r="J5" s="175"/>
      <c r="K5" s="177" t="str">
        <f t="shared" si="3"/>
        <v/>
      </c>
      <c r="L5" s="179">
        <v>350</v>
      </c>
      <c r="M5" s="177">
        <f t="shared" si="4"/>
        <v>21</v>
      </c>
      <c r="N5" s="179"/>
      <c r="O5" s="177" t="str">
        <f t="shared" si="5"/>
        <v/>
      </c>
      <c r="P5" s="179"/>
      <c r="Q5" s="177" t="str">
        <f t="shared" si="6"/>
        <v/>
      </c>
      <c r="R5" s="179">
        <v>1455</v>
      </c>
      <c r="S5" s="177">
        <f t="shared" si="7"/>
        <v>14</v>
      </c>
      <c r="T5" s="177">
        <f t="shared" si="8"/>
        <v>79</v>
      </c>
      <c r="V5" s="265" t="s">
        <v>394</v>
      </c>
      <c r="W5" s="266"/>
      <c r="X5" s="266"/>
      <c r="Y5" s="266"/>
      <c r="Z5" s="267"/>
    </row>
    <row r="6" spans="1:26" ht="16.5" thickBot="1">
      <c r="A6" s="177" t="s">
        <v>257</v>
      </c>
      <c r="B6" s="177" t="s">
        <v>372</v>
      </c>
      <c r="C6" s="177" t="s">
        <v>254</v>
      </c>
      <c r="D6" s="178">
        <v>83</v>
      </c>
      <c r="E6" s="177">
        <f t="shared" si="0"/>
        <v>19</v>
      </c>
      <c r="F6" s="178"/>
      <c r="G6" s="177" t="str">
        <f t="shared" si="1"/>
        <v/>
      </c>
      <c r="H6" s="175">
        <v>1350</v>
      </c>
      <c r="I6" s="177">
        <f t="shared" si="2"/>
        <v>17</v>
      </c>
      <c r="J6" s="175">
        <v>3510</v>
      </c>
      <c r="K6" s="177">
        <f t="shared" si="3"/>
        <v>19</v>
      </c>
      <c r="L6" s="179">
        <v>203</v>
      </c>
      <c r="M6" s="177">
        <f t="shared" si="4"/>
        <v>12</v>
      </c>
      <c r="N6" s="179"/>
      <c r="O6" s="177" t="str">
        <f t="shared" si="5"/>
        <v/>
      </c>
      <c r="P6" s="179"/>
      <c r="Q6" s="177" t="str">
        <f t="shared" si="6"/>
        <v/>
      </c>
      <c r="R6" s="179">
        <v>1028</v>
      </c>
      <c r="S6" s="177">
        <f t="shared" si="7"/>
        <v>10</v>
      </c>
      <c r="T6" s="177">
        <f t="shared" si="8"/>
        <v>77</v>
      </c>
      <c r="V6" s="189" t="s">
        <v>390</v>
      </c>
      <c r="W6" s="190" t="s">
        <v>68</v>
      </c>
      <c r="X6" s="190" t="s">
        <v>389</v>
      </c>
      <c r="Y6" s="190" t="s">
        <v>64</v>
      </c>
      <c r="Z6" s="191" t="s">
        <v>4</v>
      </c>
    </row>
    <row r="7" spans="1:26" ht="16.5" thickTop="1">
      <c r="A7" s="177" t="s">
        <v>193</v>
      </c>
      <c r="B7" s="177" t="s">
        <v>194</v>
      </c>
      <c r="C7" s="177" t="s">
        <v>176</v>
      </c>
      <c r="D7" s="178">
        <v>81</v>
      </c>
      <c r="E7" s="177">
        <f t="shared" si="0"/>
        <v>20</v>
      </c>
      <c r="F7" s="178"/>
      <c r="G7" s="177" t="str">
        <f t="shared" si="1"/>
        <v/>
      </c>
      <c r="H7" s="175">
        <v>1215</v>
      </c>
      <c r="I7" s="177">
        <f t="shared" si="2"/>
        <v>24</v>
      </c>
      <c r="J7" s="175"/>
      <c r="K7" s="177" t="str">
        <f t="shared" si="3"/>
        <v/>
      </c>
      <c r="L7" s="179">
        <v>311</v>
      </c>
      <c r="M7" s="177">
        <f t="shared" si="4"/>
        <v>19</v>
      </c>
      <c r="N7" s="179"/>
      <c r="O7" s="177" t="str">
        <f t="shared" si="5"/>
        <v/>
      </c>
      <c r="P7" s="179"/>
      <c r="Q7" s="177" t="str">
        <f t="shared" si="6"/>
        <v/>
      </c>
      <c r="R7" s="179">
        <v>1306</v>
      </c>
      <c r="S7" s="177">
        <f t="shared" si="7"/>
        <v>13</v>
      </c>
      <c r="T7" s="177">
        <f t="shared" si="8"/>
        <v>76</v>
      </c>
      <c r="V7" s="192">
        <v>1</v>
      </c>
      <c r="W7" s="172" t="str">
        <f>INDEX(A:A,MATCH(LARGE($T:$T,1),$T:$T, 0))</f>
        <v>ALI YERIMA</v>
      </c>
      <c r="X7" s="172" t="str">
        <f>INDEX(B:B,MATCH(LARGE($T:$T,1),$T:$T, 0))</f>
        <v>Aaliyah</v>
      </c>
      <c r="Y7" s="172" t="str">
        <f>INDEX(C:C,MATCH(LARGE($T:$T,1),$T:$T, 0))</f>
        <v>CMAA</v>
      </c>
      <c r="Z7" s="193">
        <f>LARGE($T:$T, 1)</f>
        <v>80</v>
      </c>
    </row>
    <row r="8" spans="1:26" ht="15.75">
      <c r="A8" s="177" t="s">
        <v>290</v>
      </c>
      <c r="B8" s="177" t="s">
        <v>278</v>
      </c>
      <c r="C8" s="177" t="s">
        <v>273</v>
      </c>
      <c r="D8" s="178">
        <v>94</v>
      </c>
      <c r="E8" s="177">
        <f t="shared" si="0"/>
        <v>15</v>
      </c>
      <c r="F8" s="178"/>
      <c r="G8" s="177" t="str">
        <f t="shared" si="1"/>
        <v/>
      </c>
      <c r="H8" s="175">
        <v>1310</v>
      </c>
      <c r="I8" s="177">
        <f t="shared" si="2"/>
        <v>19</v>
      </c>
      <c r="J8" s="175"/>
      <c r="K8" s="177" t="str">
        <f t="shared" si="3"/>
        <v/>
      </c>
      <c r="L8" s="179">
        <v>303</v>
      </c>
      <c r="M8" s="177">
        <f t="shared" si="4"/>
        <v>19</v>
      </c>
      <c r="N8" s="179"/>
      <c r="O8" s="177" t="str">
        <f t="shared" si="5"/>
        <v/>
      </c>
      <c r="P8" s="179"/>
      <c r="Q8" s="177" t="str">
        <f t="shared" si="6"/>
        <v/>
      </c>
      <c r="R8" s="179">
        <v>1921</v>
      </c>
      <c r="S8" s="177">
        <f t="shared" si="7"/>
        <v>19</v>
      </c>
      <c r="T8" s="177">
        <f t="shared" si="8"/>
        <v>72</v>
      </c>
      <c r="V8" s="194">
        <v>2</v>
      </c>
      <c r="W8" s="177" t="str">
        <f>INDEX(A:A,MATCH(LARGE($T:$T,2),$T:$T, 0))</f>
        <v>BA</v>
      </c>
      <c r="X8" s="177" t="str">
        <f>INDEX(B:B,MATCH(LARGE($T:$T,2),$T:$T, 0))</f>
        <v>Binta</v>
      </c>
      <c r="Y8" s="177" t="str">
        <f>INDEX(C:C,MATCH(LARGE($T:$T,2),$T:$T, 0))</f>
        <v>CMAA</v>
      </c>
      <c r="Z8" s="195">
        <f>LARGE($T:$T,2)</f>
        <v>79</v>
      </c>
    </row>
    <row r="9" spans="1:26" ht="15.75">
      <c r="A9" s="177" t="s">
        <v>349</v>
      </c>
      <c r="B9" s="177" t="s">
        <v>350</v>
      </c>
      <c r="C9" s="177" t="s">
        <v>303</v>
      </c>
      <c r="D9" s="178"/>
      <c r="E9" s="177" t="str">
        <f t="shared" si="0"/>
        <v/>
      </c>
      <c r="F9" s="178">
        <v>98</v>
      </c>
      <c r="G9" s="177">
        <f t="shared" si="1"/>
        <v>17</v>
      </c>
      <c r="H9" s="175">
        <v>1220</v>
      </c>
      <c r="I9" s="177">
        <f t="shared" si="2"/>
        <v>24</v>
      </c>
      <c r="J9" s="175"/>
      <c r="K9" s="177" t="str">
        <f t="shared" si="3"/>
        <v/>
      </c>
      <c r="L9" s="179">
        <v>294</v>
      </c>
      <c r="M9" s="177">
        <f t="shared" si="4"/>
        <v>18</v>
      </c>
      <c r="N9" s="179"/>
      <c r="O9" s="177" t="str">
        <f t="shared" si="5"/>
        <v/>
      </c>
      <c r="P9" s="179"/>
      <c r="Q9" s="177" t="str">
        <f t="shared" si="6"/>
        <v/>
      </c>
      <c r="R9" s="179">
        <v>821</v>
      </c>
      <c r="S9" s="177">
        <f t="shared" si="7"/>
        <v>8</v>
      </c>
      <c r="T9" s="177">
        <f t="shared" si="8"/>
        <v>67</v>
      </c>
      <c r="V9" s="196">
        <v>3</v>
      </c>
      <c r="W9" s="197" t="str">
        <f>INDEX(A:A,MATCH(LARGE($T:$T,3),$T:$T, 0))</f>
        <v>DHIEDHIOU</v>
      </c>
      <c r="X9" s="197" t="str">
        <f>INDEX(B:B,MATCH(LARGE($T:$T,3),$T:$T, 0))</f>
        <v>Aissatou</v>
      </c>
      <c r="Y9" s="197" t="str">
        <f>INDEX(C:C,MATCH(LARGE($T:$T,3),$T:$T, 0))</f>
        <v>LGA</v>
      </c>
      <c r="Z9" s="198">
        <f>LARGE($T:$T,3)</f>
        <v>77</v>
      </c>
    </row>
    <row r="10" spans="1:26" ht="15.75">
      <c r="A10" s="177" t="s">
        <v>195</v>
      </c>
      <c r="B10" s="177" t="s">
        <v>178</v>
      </c>
      <c r="C10" s="177" t="s">
        <v>176</v>
      </c>
      <c r="D10" s="178">
        <v>85</v>
      </c>
      <c r="E10" s="177">
        <f t="shared" si="0"/>
        <v>18</v>
      </c>
      <c r="F10" s="178"/>
      <c r="G10" s="177" t="str">
        <f t="shared" si="1"/>
        <v/>
      </c>
      <c r="H10" s="175">
        <v>1320</v>
      </c>
      <c r="I10" s="177">
        <f t="shared" si="2"/>
        <v>19</v>
      </c>
      <c r="J10" s="175"/>
      <c r="K10" s="177" t="str">
        <f t="shared" si="3"/>
        <v/>
      </c>
      <c r="L10" s="179">
        <v>288</v>
      </c>
      <c r="M10" s="177">
        <f t="shared" si="4"/>
        <v>18</v>
      </c>
      <c r="N10" s="179"/>
      <c r="O10" s="177" t="str">
        <f t="shared" si="5"/>
        <v/>
      </c>
      <c r="P10" s="179"/>
      <c r="Q10" s="177" t="str">
        <f t="shared" si="6"/>
        <v/>
      </c>
      <c r="R10" s="179">
        <v>1164</v>
      </c>
      <c r="S10" s="177">
        <f t="shared" si="7"/>
        <v>11</v>
      </c>
      <c r="T10" s="177">
        <f t="shared" si="8"/>
        <v>66</v>
      </c>
      <c r="V10" s="265" t="s">
        <v>395</v>
      </c>
      <c r="W10" s="266"/>
      <c r="X10" s="266"/>
      <c r="Y10" s="266"/>
      <c r="Z10" s="267"/>
    </row>
    <row r="11" spans="1:26" ht="16.5" thickBot="1">
      <c r="A11" s="177" t="s">
        <v>359</v>
      </c>
      <c r="B11" s="177" t="s">
        <v>219</v>
      </c>
      <c r="C11" s="177" t="s">
        <v>303</v>
      </c>
      <c r="D11" s="178">
        <v>85</v>
      </c>
      <c r="E11" s="177">
        <f t="shared" si="0"/>
        <v>18</v>
      </c>
      <c r="F11" s="178"/>
      <c r="G11" s="177" t="str">
        <f t="shared" si="1"/>
        <v/>
      </c>
      <c r="H11" s="175"/>
      <c r="I11" s="177" t="str">
        <f t="shared" si="2"/>
        <v/>
      </c>
      <c r="J11" s="175">
        <v>4440</v>
      </c>
      <c r="K11" s="177">
        <f t="shared" si="3"/>
        <v>12</v>
      </c>
      <c r="L11" s="179">
        <v>298</v>
      </c>
      <c r="M11" s="177">
        <f t="shared" si="4"/>
        <v>18</v>
      </c>
      <c r="N11" s="179"/>
      <c r="O11" s="177" t="str">
        <f t="shared" si="5"/>
        <v/>
      </c>
      <c r="P11" s="179"/>
      <c r="Q11" s="177" t="str">
        <f t="shared" si="6"/>
        <v/>
      </c>
      <c r="R11" s="179">
        <v>1753</v>
      </c>
      <c r="S11" s="177">
        <f t="shared" si="7"/>
        <v>17</v>
      </c>
      <c r="T11" s="177">
        <f t="shared" si="8"/>
        <v>65</v>
      </c>
      <c r="V11" s="199" t="s">
        <v>392</v>
      </c>
      <c r="W11" s="200" t="s">
        <v>68</v>
      </c>
      <c r="X11" s="200" t="s">
        <v>63</v>
      </c>
      <c r="Y11" s="200" t="s">
        <v>64</v>
      </c>
      <c r="Z11" s="201" t="s">
        <v>391</v>
      </c>
    </row>
    <row r="12" spans="1:26" ht="16.5" thickTop="1">
      <c r="A12" s="177" t="s">
        <v>261</v>
      </c>
      <c r="B12" s="177" t="s">
        <v>376</v>
      </c>
      <c r="C12" s="177" t="s">
        <v>254</v>
      </c>
      <c r="D12" s="178">
        <v>94</v>
      </c>
      <c r="E12" s="177">
        <f t="shared" si="0"/>
        <v>15</v>
      </c>
      <c r="F12" s="178"/>
      <c r="G12" s="177" t="str">
        <f t="shared" si="1"/>
        <v/>
      </c>
      <c r="H12" s="175">
        <v>1240</v>
      </c>
      <c r="I12" s="177">
        <f t="shared" si="2"/>
        <v>23</v>
      </c>
      <c r="J12" s="175"/>
      <c r="K12" s="177" t="str">
        <f t="shared" si="3"/>
        <v/>
      </c>
      <c r="L12" s="179">
        <v>246</v>
      </c>
      <c r="M12" s="177">
        <f t="shared" si="4"/>
        <v>16</v>
      </c>
      <c r="N12" s="179"/>
      <c r="O12" s="177" t="str">
        <f t="shared" si="5"/>
        <v/>
      </c>
      <c r="P12" s="179"/>
      <c r="Q12" s="177" t="str">
        <f t="shared" si="6"/>
        <v/>
      </c>
      <c r="R12" s="179">
        <v>1169</v>
      </c>
      <c r="S12" s="177">
        <f t="shared" si="7"/>
        <v>11</v>
      </c>
      <c r="T12" s="177">
        <f t="shared" si="8"/>
        <v>65</v>
      </c>
      <c r="V12" s="202" t="s">
        <v>0</v>
      </c>
      <c r="W12" s="172" t="str">
        <f>INDEX(A:A,MATCH(MIN($D:$D),$D:$D,0))</f>
        <v>ALI YERIMA</v>
      </c>
      <c r="X12" s="172" t="str">
        <f>INDEX(B:B,MATCH(MIN($D:$D),$D:$D,0))</f>
        <v>Aaliyah</v>
      </c>
      <c r="Y12" s="172" t="str">
        <f>INDEX(C:C,MATCH(MIN($D:$D),$D:$D,0))</f>
        <v>CMAA</v>
      </c>
      <c r="Z12" s="203">
        <f>MIN(D:D)</f>
        <v>81</v>
      </c>
    </row>
    <row r="13" spans="1:26" ht="15.75">
      <c r="A13" s="177" t="s">
        <v>127</v>
      </c>
      <c r="B13" s="177" t="s">
        <v>128</v>
      </c>
      <c r="C13" s="177" t="s">
        <v>173</v>
      </c>
      <c r="D13" s="178"/>
      <c r="E13" s="177" t="str">
        <f t="shared" si="0"/>
        <v/>
      </c>
      <c r="F13" s="178">
        <v>95</v>
      </c>
      <c r="G13" s="177">
        <f t="shared" si="1"/>
        <v>18</v>
      </c>
      <c r="H13" s="175">
        <v>1320</v>
      </c>
      <c r="I13" s="177">
        <f t="shared" si="2"/>
        <v>19</v>
      </c>
      <c r="J13" s="175"/>
      <c r="K13" s="177" t="str">
        <f t="shared" si="3"/>
        <v/>
      </c>
      <c r="L13" s="179">
        <v>262</v>
      </c>
      <c r="M13" s="177">
        <f t="shared" si="4"/>
        <v>17</v>
      </c>
      <c r="N13" s="179"/>
      <c r="O13" s="177" t="str">
        <f t="shared" si="5"/>
        <v/>
      </c>
      <c r="P13" s="179"/>
      <c r="Q13" s="177" t="str">
        <f t="shared" si="6"/>
        <v/>
      </c>
      <c r="R13" s="179">
        <v>1091</v>
      </c>
      <c r="S13" s="177">
        <f t="shared" si="7"/>
        <v>10</v>
      </c>
      <c r="T13" s="177">
        <f t="shared" si="8"/>
        <v>64</v>
      </c>
      <c r="V13" s="204" t="s">
        <v>1</v>
      </c>
      <c r="W13" s="177" t="str">
        <f>INDEX(A:A,MATCH(MIN($F:$F),$F:$F, 0))</f>
        <v>BA</v>
      </c>
      <c r="X13" s="177" t="str">
        <f>INDEX(B:B,MATCH(MIN($F:$F),$F:$F, 0))</f>
        <v>Binta</v>
      </c>
      <c r="Y13" s="177" t="str">
        <f>INDEX(C:C,MATCH(MIN($F:$F),$F:$F, 0))</f>
        <v>CMAA</v>
      </c>
      <c r="Z13" s="205">
        <f>MIN(F:F)</f>
        <v>93</v>
      </c>
    </row>
    <row r="14" spans="1:26" ht="15.75">
      <c r="A14" s="177" t="s">
        <v>131</v>
      </c>
      <c r="B14" s="177" t="s">
        <v>132</v>
      </c>
      <c r="C14" s="177" t="s">
        <v>173</v>
      </c>
      <c r="D14" s="178"/>
      <c r="E14" s="177" t="str">
        <f t="shared" si="0"/>
        <v/>
      </c>
      <c r="F14" s="178">
        <v>99</v>
      </c>
      <c r="G14" s="177">
        <f t="shared" si="1"/>
        <v>17</v>
      </c>
      <c r="H14" s="175">
        <v>1338</v>
      </c>
      <c r="I14" s="177">
        <f t="shared" si="2"/>
        <v>18</v>
      </c>
      <c r="J14" s="175"/>
      <c r="K14" s="177" t="str">
        <f t="shared" si="3"/>
        <v/>
      </c>
      <c r="L14" s="179">
        <v>285</v>
      </c>
      <c r="M14" s="177">
        <f t="shared" si="4"/>
        <v>18</v>
      </c>
      <c r="N14" s="179"/>
      <c r="O14" s="177" t="str">
        <f t="shared" si="5"/>
        <v/>
      </c>
      <c r="P14" s="179"/>
      <c r="Q14" s="177" t="str">
        <f t="shared" si="6"/>
        <v/>
      </c>
      <c r="R14" s="179">
        <v>1123</v>
      </c>
      <c r="S14" s="177">
        <f t="shared" si="7"/>
        <v>11</v>
      </c>
      <c r="T14" s="177">
        <f t="shared" si="8"/>
        <v>64</v>
      </c>
      <c r="V14" s="204" t="s">
        <v>53</v>
      </c>
      <c r="W14" s="177" t="str">
        <f>INDEX(A:A,MATCH(MIN($H:$H),$H:$H,0))</f>
        <v>BA</v>
      </c>
      <c r="X14" s="177" t="str">
        <f>INDEX(B:B,MATCH(MIN($H:$H),$H:$H,0))</f>
        <v>Binta</v>
      </c>
      <c r="Y14" s="177" t="str">
        <f>INDEX(C:C,MATCH(MIN($H:$H),$H:$H,0))</f>
        <v>CMAA</v>
      </c>
      <c r="Z14" s="206">
        <f>MIN(H:H)</f>
        <v>1201</v>
      </c>
    </row>
    <row r="15" spans="1:26" ht="15.75">
      <c r="A15" s="177" t="s">
        <v>125</v>
      </c>
      <c r="B15" s="177" t="s">
        <v>126</v>
      </c>
      <c r="C15" s="177" t="s">
        <v>173</v>
      </c>
      <c r="D15" s="178"/>
      <c r="E15" s="177" t="str">
        <f t="shared" si="0"/>
        <v/>
      </c>
      <c r="F15" s="178">
        <v>105</v>
      </c>
      <c r="G15" s="177">
        <f t="shared" si="1"/>
        <v>16</v>
      </c>
      <c r="H15" s="175">
        <v>1326</v>
      </c>
      <c r="I15" s="177">
        <f t="shared" si="2"/>
        <v>19</v>
      </c>
      <c r="J15" s="175"/>
      <c r="K15" s="177" t="str">
        <f t="shared" si="3"/>
        <v/>
      </c>
      <c r="L15" s="179">
        <v>286</v>
      </c>
      <c r="M15" s="177">
        <f t="shared" si="4"/>
        <v>18</v>
      </c>
      <c r="N15" s="179"/>
      <c r="O15" s="177" t="str">
        <f t="shared" si="5"/>
        <v/>
      </c>
      <c r="P15" s="179"/>
      <c r="Q15" s="177" t="str">
        <f t="shared" si="6"/>
        <v/>
      </c>
      <c r="R15" s="179">
        <v>775</v>
      </c>
      <c r="S15" s="177">
        <f t="shared" si="7"/>
        <v>7</v>
      </c>
      <c r="T15" s="177">
        <f t="shared" si="8"/>
        <v>60</v>
      </c>
      <c r="V15" s="204" t="s">
        <v>2</v>
      </c>
      <c r="W15" s="177" t="str">
        <f>INDEX(A:A,MATCH(MIN($J:$J),$J:$J,0))</f>
        <v>DHIEDHIOU</v>
      </c>
      <c r="X15" s="177" t="str">
        <f>INDEX(B:B,MATCH(MIN($J:$J),$J:$J,0))</f>
        <v>Aissatou</v>
      </c>
      <c r="Y15" s="177" t="str">
        <f>INDEX(C:C,MATCH(MIN($J:$J),$J:$J,0))</f>
        <v>LGA</v>
      </c>
      <c r="Z15" s="206">
        <f>MIN(J:J)</f>
        <v>3510</v>
      </c>
    </row>
    <row r="16" spans="1:26" ht="15.75">
      <c r="A16" s="177" t="s">
        <v>321</v>
      </c>
      <c r="B16" s="177" t="s">
        <v>413</v>
      </c>
      <c r="C16" s="177" t="s">
        <v>400</v>
      </c>
      <c r="D16" s="178">
        <v>93</v>
      </c>
      <c r="E16" s="177">
        <f t="shared" si="0"/>
        <v>16</v>
      </c>
      <c r="F16" s="178"/>
      <c r="G16" s="177" t="str">
        <f t="shared" si="1"/>
        <v/>
      </c>
      <c r="H16" s="175">
        <v>1359</v>
      </c>
      <c r="I16" s="177">
        <f t="shared" si="2"/>
        <v>17</v>
      </c>
      <c r="J16" s="175"/>
      <c r="K16" s="177" t="str">
        <f t="shared" si="3"/>
        <v/>
      </c>
      <c r="L16" s="179">
        <v>257</v>
      </c>
      <c r="M16" s="177">
        <f t="shared" si="4"/>
        <v>16</v>
      </c>
      <c r="N16" s="179"/>
      <c r="O16" s="177" t="str">
        <f t="shared" si="5"/>
        <v/>
      </c>
      <c r="P16" s="179"/>
      <c r="Q16" s="177" t="str">
        <f t="shared" si="6"/>
        <v/>
      </c>
      <c r="R16" s="179">
        <v>1048</v>
      </c>
      <c r="S16" s="177">
        <f t="shared" si="7"/>
        <v>10</v>
      </c>
      <c r="T16" s="177">
        <f t="shared" si="8"/>
        <v>59</v>
      </c>
      <c r="V16" s="204" t="s">
        <v>5</v>
      </c>
      <c r="W16" s="177" t="str">
        <f>INDEX(A:A,MATCH(MAX($L:$L),$L:$L,0))</f>
        <v>ALI YERIMA</v>
      </c>
      <c r="X16" s="177" t="str">
        <f>INDEX(B:B,MATCH(MAX($L:$L),$L:$L,0))</f>
        <v>Aaliyah</v>
      </c>
      <c r="Y16" s="177" t="str">
        <f>INDEX(C:C,MATCH(MAX($L:$L),$L:$L,0))</f>
        <v>CMAA</v>
      </c>
      <c r="Z16" s="207">
        <f>MAX(L:L)</f>
        <v>356</v>
      </c>
    </row>
    <row r="17" spans="1:26" ht="15.75">
      <c r="A17" s="177" t="s">
        <v>317</v>
      </c>
      <c r="B17" s="177" t="s">
        <v>364</v>
      </c>
      <c r="C17" s="177" t="s">
        <v>303</v>
      </c>
      <c r="D17" s="178">
        <v>103</v>
      </c>
      <c r="E17" s="177">
        <f t="shared" si="0"/>
        <v>13</v>
      </c>
      <c r="F17" s="178"/>
      <c r="G17" s="177" t="str">
        <f t="shared" si="1"/>
        <v/>
      </c>
      <c r="H17" s="175">
        <v>1410</v>
      </c>
      <c r="I17" s="177">
        <f t="shared" si="2"/>
        <v>14</v>
      </c>
      <c r="J17" s="175"/>
      <c r="K17" s="177" t="str">
        <f t="shared" si="3"/>
        <v/>
      </c>
      <c r="L17" s="179">
        <v>291</v>
      </c>
      <c r="M17" s="177">
        <f t="shared" si="4"/>
        <v>18</v>
      </c>
      <c r="N17" s="179"/>
      <c r="O17" s="177" t="str">
        <f t="shared" si="5"/>
        <v/>
      </c>
      <c r="P17" s="179"/>
      <c r="Q17" s="177" t="str">
        <f t="shared" si="6"/>
        <v/>
      </c>
      <c r="R17" s="179">
        <v>1483</v>
      </c>
      <c r="S17" s="177">
        <f t="shared" si="7"/>
        <v>14</v>
      </c>
      <c r="T17" s="177">
        <f t="shared" si="8"/>
        <v>59</v>
      </c>
      <c r="V17" s="204" t="s">
        <v>6</v>
      </c>
      <c r="W17" s="177" t="e">
        <f>INDEX(A:A,MATCH(MAX($N:$N),$N:$N, 0))</f>
        <v>#N/A</v>
      </c>
      <c r="X17" s="177" t="e">
        <f>INDEX(B:B,MATCH(MAX($N:$N),$N:$N, 0))</f>
        <v>#N/A</v>
      </c>
      <c r="Y17" s="177" t="e">
        <f>INDEX(C:C,MATCH(MAX($N:$N),$N:$N, 0))</f>
        <v>#N/A</v>
      </c>
      <c r="Z17" s="207">
        <f>MAX(N:N)</f>
        <v>0</v>
      </c>
    </row>
    <row r="18" spans="1:26" ht="15.75">
      <c r="A18" s="177" t="s">
        <v>286</v>
      </c>
      <c r="B18" s="177" t="s">
        <v>287</v>
      </c>
      <c r="C18" s="177" t="s">
        <v>273</v>
      </c>
      <c r="D18" s="178">
        <v>88</v>
      </c>
      <c r="E18" s="177">
        <f t="shared" si="0"/>
        <v>17</v>
      </c>
      <c r="F18" s="178"/>
      <c r="G18" s="177" t="str">
        <f t="shared" si="1"/>
        <v/>
      </c>
      <c r="H18" s="175">
        <v>1340</v>
      </c>
      <c r="I18" s="177">
        <f t="shared" si="2"/>
        <v>18</v>
      </c>
      <c r="J18" s="175"/>
      <c r="K18" s="177" t="str">
        <f t="shared" si="3"/>
        <v/>
      </c>
      <c r="L18" s="179">
        <v>217</v>
      </c>
      <c r="M18" s="177">
        <f t="shared" si="4"/>
        <v>13</v>
      </c>
      <c r="N18" s="179"/>
      <c r="O18" s="177" t="str">
        <f t="shared" si="5"/>
        <v/>
      </c>
      <c r="P18" s="179"/>
      <c r="Q18" s="177" t="str">
        <f t="shared" si="6"/>
        <v/>
      </c>
      <c r="R18" s="179">
        <v>902</v>
      </c>
      <c r="S18" s="177">
        <f t="shared" si="7"/>
        <v>9</v>
      </c>
      <c r="T18" s="177">
        <f t="shared" si="8"/>
        <v>57</v>
      </c>
      <c r="V18" s="204" t="s">
        <v>7</v>
      </c>
      <c r="W18" s="177" t="str">
        <f>INDEX(A:A,MATCH(MAX($P:$P),$P:$P, 0))</f>
        <v>ABDUL HAMEED</v>
      </c>
      <c r="X18" s="177" t="str">
        <f>INDEX(B:B,MATCH(MAX($P:$P),$P:$P, 0))</f>
        <v>Nisma</v>
      </c>
      <c r="Y18" s="177" t="str">
        <f>INDEX(C:C,MATCH(MAX($P:$P),$P:$P, 0))</f>
        <v>ABDO</v>
      </c>
      <c r="Z18" s="207">
        <f>MAX(P:P)</f>
        <v>440</v>
      </c>
    </row>
    <row r="19" spans="1:26" ht="16.5" thickBot="1">
      <c r="A19" s="177" t="s">
        <v>196</v>
      </c>
      <c r="B19" s="177" t="s">
        <v>197</v>
      </c>
      <c r="C19" s="177" t="s">
        <v>176</v>
      </c>
      <c r="D19" s="178">
        <v>101</v>
      </c>
      <c r="E19" s="177">
        <f t="shared" si="0"/>
        <v>13</v>
      </c>
      <c r="F19" s="178"/>
      <c r="G19" s="177" t="str">
        <f t="shared" si="1"/>
        <v/>
      </c>
      <c r="H19" s="175">
        <v>1396</v>
      </c>
      <c r="I19" s="177">
        <f t="shared" si="2"/>
        <v>15</v>
      </c>
      <c r="J19" s="175"/>
      <c r="K19" s="177" t="str">
        <f t="shared" si="3"/>
        <v/>
      </c>
      <c r="L19" s="179">
        <v>264</v>
      </c>
      <c r="M19" s="177">
        <f t="shared" si="4"/>
        <v>17</v>
      </c>
      <c r="N19" s="179"/>
      <c r="O19" s="177" t="str">
        <f t="shared" si="5"/>
        <v/>
      </c>
      <c r="P19" s="179"/>
      <c r="Q19" s="177" t="str">
        <f t="shared" si="6"/>
        <v/>
      </c>
      <c r="R19" s="179">
        <v>1271</v>
      </c>
      <c r="S19" s="177">
        <f t="shared" si="7"/>
        <v>12</v>
      </c>
      <c r="T19" s="177">
        <f t="shared" si="8"/>
        <v>57</v>
      </c>
      <c r="V19" s="208" t="s">
        <v>8</v>
      </c>
      <c r="W19" s="209" t="str">
        <f>INDEX(A:A,MATCH(MAX($R:$R),$R:$R,0))</f>
        <v>SINEUX AJLILI</v>
      </c>
      <c r="X19" s="209" t="str">
        <f>INDEX(B:B,MATCH(MAX($R:$R),$R:$R,0))</f>
        <v>Nour</v>
      </c>
      <c r="Y19" s="209" t="str">
        <f>INDEX(C:C,MATCH(MAX($R:$R),$R:$R,0))</f>
        <v>SDUS</v>
      </c>
      <c r="Z19" s="210">
        <f>MAX(R:R)</f>
        <v>1921</v>
      </c>
    </row>
    <row r="20" spans="1:26">
      <c r="A20" s="177" t="s">
        <v>409</v>
      </c>
      <c r="B20" s="177" t="s">
        <v>410</v>
      </c>
      <c r="C20" s="177" t="s">
        <v>400</v>
      </c>
      <c r="D20" s="178"/>
      <c r="E20" s="177" t="str">
        <f t="shared" si="0"/>
        <v/>
      </c>
      <c r="F20" s="178">
        <v>100</v>
      </c>
      <c r="G20" s="177">
        <f t="shared" si="1"/>
        <v>17</v>
      </c>
      <c r="H20" s="175"/>
      <c r="I20" s="177" t="str">
        <f t="shared" si="2"/>
        <v/>
      </c>
      <c r="J20" s="175">
        <v>4010</v>
      </c>
      <c r="K20" s="177">
        <f t="shared" si="3"/>
        <v>17</v>
      </c>
      <c r="L20" s="179">
        <v>205</v>
      </c>
      <c r="M20" s="177">
        <f t="shared" si="4"/>
        <v>12</v>
      </c>
      <c r="N20" s="179"/>
      <c r="O20" s="177" t="str">
        <f t="shared" si="5"/>
        <v/>
      </c>
      <c r="P20" s="179">
        <v>395</v>
      </c>
      <c r="Q20" s="177">
        <f t="shared" si="6"/>
        <v>10</v>
      </c>
      <c r="R20" s="179"/>
      <c r="S20" s="177" t="str">
        <f t="shared" si="7"/>
        <v/>
      </c>
      <c r="T20" s="177">
        <f t="shared" si="8"/>
        <v>56</v>
      </c>
    </row>
    <row r="21" spans="1:26">
      <c r="A21" s="177" t="s">
        <v>336</v>
      </c>
      <c r="B21" s="177" t="s">
        <v>368</v>
      </c>
      <c r="C21" s="177" t="s">
        <v>303</v>
      </c>
      <c r="D21" s="178">
        <v>91</v>
      </c>
      <c r="E21" s="177">
        <f t="shared" si="0"/>
        <v>16</v>
      </c>
      <c r="F21" s="178"/>
      <c r="G21" s="177" t="str">
        <f t="shared" si="1"/>
        <v/>
      </c>
      <c r="H21" s="175"/>
      <c r="I21" s="177" t="str">
        <f t="shared" si="2"/>
        <v/>
      </c>
      <c r="J21" s="175">
        <v>4080</v>
      </c>
      <c r="K21" s="177">
        <f t="shared" si="3"/>
        <v>17</v>
      </c>
      <c r="L21" s="179">
        <v>211</v>
      </c>
      <c r="M21" s="177">
        <f t="shared" si="4"/>
        <v>13</v>
      </c>
      <c r="N21" s="179"/>
      <c r="O21" s="177" t="str">
        <f t="shared" si="5"/>
        <v/>
      </c>
      <c r="P21" s="179"/>
      <c r="Q21" s="177" t="str">
        <f t="shared" si="6"/>
        <v/>
      </c>
      <c r="R21" s="179">
        <v>1056</v>
      </c>
      <c r="S21" s="177">
        <f t="shared" si="7"/>
        <v>10</v>
      </c>
      <c r="T21" s="177">
        <f t="shared" si="8"/>
        <v>56</v>
      </c>
    </row>
    <row r="22" spans="1:26">
      <c r="A22" s="177" t="s">
        <v>177</v>
      </c>
      <c r="B22" s="177" t="s">
        <v>178</v>
      </c>
      <c r="C22" s="177" t="s">
        <v>176</v>
      </c>
      <c r="D22" s="178">
        <v>89</v>
      </c>
      <c r="E22" s="177">
        <f t="shared" si="0"/>
        <v>17</v>
      </c>
      <c r="F22" s="178"/>
      <c r="G22" s="177" t="str">
        <f t="shared" si="1"/>
        <v/>
      </c>
      <c r="H22" s="175">
        <v>1370</v>
      </c>
      <c r="I22" s="177">
        <f t="shared" si="2"/>
        <v>16</v>
      </c>
      <c r="J22" s="175"/>
      <c r="K22" s="177" t="str">
        <f t="shared" si="3"/>
        <v/>
      </c>
      <c r="L22" s="179">
        <v>226</v>
      </c>
      <c r="M22" s="177">
        <f t="shared" si="4"/>
        <v>14</v>
      </c>
      <c r="N22" s="179"/>
      <c r="O22" s="177" t="str">
        <f t="shared" si="5"/>
        <v/>
      </c>
      <c r="P22" s="179"/>
      <c r="Q22" s="177" t="str">
        <f t="shared" si="6"/>
        <v/>
      </c>
      <c r="R22" s="179">
        <v>833</v>
      </c>
      <c r="S22" s="177">
        <f t="shared" si="7"/>
        <v>8</v>
      </c>
      <c r="T22" s="177">
        <f t="shared" si="8"/>
        <v>55</v>
      </c>
    </row>
    <row r="23" spans="1:26">
      <c r="A23" s="177" t="s">
        <v>270</v>
      </c>
      <c r="B23" s="177" t="s">
        <v>386</v>
      </c>
      <c r="C23" s="177" t="s">
        <v>254</v>
      </c>
      <c r="D23" s="178">
        <v>90</v>
      </c>
      <c r="E23" s="177">
        <f t="shared" si="0"/>
        <v>17</v>
      </c>
      <c r="F23" s="178"/>
      <c r="G23" s="177" t="str">
        <f t="shared" si="1"/>
        <v/>
      </c>
      <c r="H23" s="175">
        <v>1465</v>
      </c>
      <c r="I23" s="177">
        <f t="shared" si="2"/>
        <v>12</v>
      </c>
      <c r="J23" s="175"/>
      <c r="K23" s="177" t="str">
        <f t="shared" si="3"/>
        <v/>
      </c>
      <c r="L23" s="179">
        <v>223</v>
      </c>
      <c r="M23" s="177">
        <f t="shared" si="4"/>
        <v>14</v>
      </c>
      <c r="N23" s="179"/>
      <c r="O23" s="177" t="str">
        <f t="shared" si="5"/>
        <v/>
      </c>
      <c r="P23" s="179"/>
      <c r="Q23" s="177" t="str">
        <f t="shared" si="6"/>
        <v/>
      </c>
      <c r="R23" s="179">
        <v>1092</v>
      </c>
      <c r="S23" s="177">
        <f t="shared" si="7"/>
        <v>10</v>
      </c>
      <c r="T23" s="177">
        <f t="shared" si="8"/>
        <v>53</v>
      </c>
    </row>
    <row r="24" spans="1:26">
      <c r="A24" s="177" t="s">
        <v>179</v>
      </c>
      <c r="B24" s="177" t="s">
        <v>180</v>
      </c>
      <c r="C24" s="177" t="s">
        <v>176</v>
      </c>
      <c r="D24" s="178">
        <v>93</v>
      </c>
      <c r="E24" s="177">
        <f t="shared" si="0"/>
        <v>16</v>
      </c>
      <c r="F24" s="178"/>
      <c r="G24" s="177" t="str">
        <f t="shared" si="1"/>
        <v/>
      </c>
      <c r="H24" s="175">
        <v>1441</v>
      </c>
      <c r="I24" s="177">
        <f t="shared" si="2"/>
        <v>13</v>
      </c>
      <c r="J24" s="175"/>
      <c r="K24" s="177" t="str">
        <f t="shared" si="3"/>
        <v/>
      </c>
      <c r="L24" s="179">
        <v>240</v>
      </c>
      <c r="M24" s="177">
        <f t="shared" si="4"/>
        <v>16</v>
      </c>
      <c r="N24" s="179"/>
      <c r="O24" s="177" t="str">
        <f t="shared" si="5"/>
        <v/>
      </c>
      <c r="P24" s="179"/>
      <c r="Q24" s="177" t="str">
        <f t="shared" si="6"/>
        <v/>
      </c>
      <c r="R24" s="179">
        <v>698</v>
      </c>
      <c r="S24" s="177">
        <f t="shared" si="7"/>
        <v>6</v>
      </c>
      <c r="T24" s="177">
        <f t="shared" si="8"/>
        <v>51</v>
      </c>
    </row>
    <row r="25" spans="1:26">
      <c r="A25" s="177" t="s">
        <v>362</v>
      </c>
      <c r="B25" s="177" t="s">
        <v>363</v>
      </c>
      <c r="C25" s="177" t="s">
        <v>303</v>
      </c>
      <c r="D25" s="178">
        <v>106</v>
      </c>
      <c r="E25" s="177">
        <f t="shared" si="0"/>
        <v>12</v>
      </c>
      <c r="F25" s="178"/>
      <c r="G25" s="177" t="str">
        <f t="shared" si="1"/>
        <v/>
      </c>
      <c r="H25" s="175"/>
      <c r="I25" s="177" t="str">
        <f t="shared" si="2"/>
        <v/>
      </c>
      <c r="J25" s="175">
        <v>4020</v>
      </c>
      <c r="K25" s="177">
        <f t="shared" si="3"/>
        <v>17</v>
      </c>
      <c r="L25" s="179">
        <v>222</v>
      </c>
      <c r="M25" s="177">
        <f t="shared" si="4"/>
        <v>14</v>
      </c>
      <c r="N25" s="179"/>
      <c r="O25" s="177" t="str">
        <f t="shared" si="5"/>
        <v/>
      </c>
      <c r="P25" s="179"/>
      <c r="Q25" s="177" t="str">
        <f t="shared" si="6"/>
        <v/>
      </c>
      <c r="R25" s="179">
        <v>850</v>
      </c>
      <c r="S25" s="177">
        <f t="shared" si="7"/>
        <v>8</v>
      </c>
      <c r="T25" s="177">
        <f t="shared" si="8"/>
        <v>51</v>
      </c>
    </row>
    <row r="26" spans="1:26">
      <c r="A26" s="177" t="s">
        <v>263</v>
      </c>
      <c r="B26" s="177" t="s">
        <v>378</v>
      </c>
      <c r="C26" s="177" t="s">
        <v>254</v>
      </c>
      <c r="D26" s="178">
        <v>81</v>
      </c>
      <c r="E26" s="177">
        <f t="shared" si="0"/>
        <v>20</v>
      </c>
      <c r="F26" s="178"/>
      <c r="G26" s="177" t="str">
        <f t="shared" si="1"/>
        <v/>
      </c>
      <c r="H26" s="175">
        <v>1510</v>
      </c>
      <c r="I26" s="177">
        <f t="shared" si="2"/>
        <v>9</v>
      </c>
      <c r="J26" s="175"/>
      <c r="K26" s="177" t="str">
        <f t="shared" si="3"/>
        <v/>
      </c>
      <c r="L26" s="179">
        <v>255</v>
      </c>
      <c r="M26" s="177">
        <f t="shared" si="4"/>
        <v>16</v>
      </c>
      <c r="N26" s="179"/>
      <c r="O26" s="177" t="str">
        <f t="shared" si="5"/>
        <v/>
      </c>
      <c r="P26" s="179"/>
      <c r="Q26" s="177" t="str">
        <f t="shared" si="6"/>
        <v/>
      </c>
      <c r="R26" s="179">
        <v>655</v>
      </c>
      <c r="S26" s="177">
        <f t="shared" si="7"/>
        <v>6</v>
      </c>
      <c r="T26" s="177">
        <f t="shared" si="8"/>
        <v>51</v>
      </c>
    </row>
    <row r="27" spans="1:26">
      <c r="A27" s="177" t="s">
        <v>407</v>
      </c>
      <c r="B27" s="177" t="s">
        <v>408</v>
      </c>
      <c r="C27" s="177" t="s">
        <v>400</v>
      </c>
      <c r="D27" s="178"/>
      <c r="E27" s="177" t="str">
        <f t="shared" si="0"/>
        <v/>
      </c>
      <c r="F27" s="178">
        <v>118</v>
      </c>
      <c r="G27" s="177">
        <f t="shared" si="1"/>
        <v>12</v>
      </c>
      <c r="H27" s="175">
        <v>1403</v>
      </c>
      <c r="I27" s="177">
        <f t="shared" si="2"/>
        <v>15</v>
      </c>
      <c r="J27" s="175"/>
      <c r="K27" s="177" t="str">
        <f t="shared" si="3"/>
        <v/>
      </c>
      <c r="L27" s="179">
        <v>250</v>
      </c>
      <c r="M27" s="177">
        <f t="shared" si="4"/>
        <v>16</v>
      </c>
      <c r="N27" s="179"/>
      <c r="O27" s="177" t="str">
        <f t="shared" si="5"/>
        <v/>
      </c>
      <c r="P27" s="179"/>
      <c r="Q27" s="177" t="str">
        <f t="shared" si="6"/>
        <v/>
      </c>
      <c r="R27" s="179">
        <v>695</v>
      </c>
      <c r="S27" s="177">
        <f t="shared" si="7"/>
        <v>6</v>
      </c>
      <c r="T27" s="177">
        <f t="shared" si="8"/>
        <v>49</v>
      </c>
    </row>
    <row r="28" spans="1:26">
      <c r="A28" s="177" t="s">
        <v>181</v>
      </c>
      <c r="B28" s="177" t="s">
        <v>182</v>
      </c>
      <c r="C28" s="177" t="s">
        <v>176</v>
      </c>
      <c r="D28" s="178"/>
      <c r="E28" s="177" t="str">
        <f t="shared" si="0"/>
        <v/>
      </c>
      <c r="F28" s="178">
        <v>114</v>
      </c>
      <c r="G28" s="177">
        <f t="shared" si="1"/>
        <v>13</v>
      </c>
      <c r="H28" s="175">
        <v>1424</v>
      </c>
      <c r="I28" s="177">
        <f t="shared" si="2"/>
        <v>14</v>
      </c>
      <c r="J28" s="175"/>
      <c r="K28" s="177" t="str">
        <f t="shared" si="3"/>
        <v/>
      </c>
      <c r="L28" s="179">
        <v>234</v>
      </c>
      <c r="M28" s="177">
        <f t="shared" si="4"/>
        <v>15</v>
      </c>
      <c r="N28" s="179"/>
      <c r="O28" s="177" t="str">
        <f t="shared" si="5"/>
        <v/>
      </c>
      <c r="P28" s="179"/>
      <c r="Q28" s="177" t="str">
        <f t="shared" si="6"/>
        <v/>
      </c>
      <c r="R28" s="179">
        <v>777</v>
      </c>
      <c r="S28" s="177">
        <f t="shared" si="7"/>
        <v>7</v>
      </c>
      <c r="T28" s="177">
        <f t="shared" si="8"/>
        <v>49</v>
      </c>
    </row>
    <row r="29" spans="1:26">
      <c r="A29" s="177" t="s">
        <v>73</v>
      </c>
      <c r="B29" s="177" t="s">
        <v>74</v>
      </c>
      <c r="C29" s="177" t="s">
        <v>75</v>
      </c>
      <c r="D29" s="178">
        <v>94</v>
      </c>
      <c r="E29" s="177">
        <f t="shared" si="0"/>
        <v>15</v>
      </c>
      <c r="F29" s="178"/>
      <c r="G29" s="177" t="str">
        <f t="shared" si="1"/>
        <v/>
      </c>
      <c r="H29" s="175">
        <v>1479</v>
      </c>
      <c r="I29" s="177">
        <f t="shared" si="2"/>
        <v>11</v>
      </c>
      <c r="J29" s="175"/>
      <c r="K29" s="177" t="str">
        <f t="shared" si="3"/>
        <v/>
      </c>
      <c r="L29" s="179">
        <v>259</v>
      </c>
      <c r="M29" s="177">
        <f t="shared" si="4"/>
        <v>16</v>
      </c>
      <c r="N29" s="179"/>
      <c r="O29" s="177" t="str">
        <f t="shared" si="5"/>
        <v/>
      </c>
      <c r="P29" s="179"/>
      <c r="Q29" s="177" t="str">
        <f t="shared" si="6"/>
        <v/>
      </c>
      <c r="R29" s="179">
        <v>570</v>
      </c>
      <c r="S29" s="177">
        <f t="shared" si="7"/>
        <v>5</v>
      </c>
      <c r="T29" s="177">
        <f t="shared" si="8"/>
        <v>47</v>
      </c>
    </row>
    <row r="30" spans="1:26">
      <c r="A30" s="177" t="s">
        <v>321</v>
      </c>
      <c r="B30" s="177" t="s">
        <v>414</v>
      </c>
      <c r="C30" s="177" t="s">
        <v>400</v>
      </c>
      <c r="D30" s="178"/>
      <c r="E30" s="177" t="str">
        <f t="shared" si="0"/>
        <v/>
      </c>
      <c r="F30" s="178">
        <v>106</v>
      </c>
      <c r="G30" s="177">
        <f t="shared" si="1"/>
        <v>15</v>
      </c>
      <c r="H30" s="175"/>
      <c r="I30" s="177" t="str">
        <f t="shared" si="2"/>
        <v/>
      </c>
      <c r="J30" s="175">
        <v>4390</v>
      </c>
      <c r="K30" s="177">
        <f t="shared" si="3"/>
        <v>13</v>
      </c>
      <c r="L30" s="179">
        <v>267</v>
      </c>
      <c r="M30" s="177">
        <f t="shared" si="4"/>
        <v>17</v>
      </c>
      <c r="N30" s="179"/>
      <c r="O30" s="177" t="str">
        <f t="shared" si="5"/>
        <v/>
      </c>
      <c r="P30" s="179"/>
      <c r="Q30" s="177" t="str">
        <f t="shared" si="6"/>
        <v/>
      </c>
      <c r="R30" s="179">
        <v>0</v>
      </c>
      <c r="S30" s="177">
        <f t="shared" si="7"/>
        <v>1</v>
      </c>
      <c r="T30" s="177">
        <f t="shared" si="8"/>
        <v>46</v>
      </c>
    </row>
    <row r="31" spans="1:26">
      <c r="A31" s="177" t="s">
        <v>288</v>
      </c>
      <c r="B31" s="177" t="s">
        <v>289</v>
      </c>
      <c r="C31" s="177" t="s">
        <v>273</v>
      </c>
      <c r="D31" s="178">
        <v>97</v>
      </c>
      <c r="E31" s="177">
        <f t="shared" si="0"/>
        <v>14</v>
      </c>
      <c r="F31" s="178"/>
      <c r="G31" s="177" t="str">
        <f t="shared" si="1"/>
        <v/>
      </c>
      <c r="H31" s="175">
        <v>1430</v>
      </c>
      <c r="I31" s="177">
        <f t="shared" si="2"/>
        <v>13</v>
      </c>
      <c r="J31" s="175"/>
      <c r="K31" s="177" t="str">
        <f t="shared" si="3"/>
        <v/>
      </c>
      <c r="L31" s="179">
        <v>195</v>
      </c>
      <c r="M31" s="177">
        <f t="shared" si="4"/>
        <v>11</v>
      </c>
      <c r="N31" s="179"/>
      <c r="O31" s="177" t="str">
        <f t="shared" si="5"/>
        <v/>
      </c>
      <c r="P31" s="179"/>
      <c r="Q31" s="177" t="str">
        <f t="shared" si="6"/>
        <v/>
      </c>
      <c r="R31" s="179">
        <v>650</v>
      </c>
      <c r="S31" s="177">
        <f t="shared" si="7"/>
        <v>6</v>
      </c>
      <c r="T31" s="177">
        <f t="shared" si="8"/>
        <v>44</v>
      </c>
    </row>
    <row r="32" spans="1:26">
      <c r="A32" s="177" t="s">
        <v>347</v>
      </c>
      <c r="B32" s="177" t="s">
        <v>367</v>
      </c>
      <c r="C32" s="177" t="s">
        <v>303</v>
      </c>
      <c r="D32" s="178">
        <v>100</v>
      </c>
      <c r="E32" s="177">
        <f t="shared" si="0"/>
        <v>13</v>
      </c>
      <c r="F32" s="178"/>
      <c r="G32" s="177" t="str">
        <f t="shared" si="1"/>
        <v/>
      </c>
      <c r="H32" s="175"/>
      <c r="I32" s="177" t="str">
        <f t="shared" si="2"/>
        <v/>
      </c>
      <c r="J32" s="175">
        <v>4300</v>
      </c>
      <c r="K32" s="177">
        <f t="shared" si="3"/>
        <v>14</v>
      </c>
      <c r="L32" s="179">
        <v>230</v>
      </c>
      <c r="M32" s="177">
        <f t="shared" si="4"/>
        <v>15</v>
      </c>
      <c r="N32" s="179"/>
      <c r="O32" s="177" t="str">
        <f t="shared" si="5"/>
        <v/>
      </c>
      <c r="P32" s="179"/>
      <c r="Q32" s="177" t="str">
        <f t="shared" si="6"/>
        <v/>
      </c>
      <c r="R32" s="179">
        <v>0</v>
      </c>
      <c r="S32" s="177">
        <f t="shared" si="7"/>
        <v>1</v>
      </c>
      <c r="T32" s="177">
        <f t="shared" si="8"/>
        <v>43</v>
      </c>
    </row>
    <row r="33" spans="1:20">
      <c r="A33" s="177" t="s">
        <v>123</v>
      </c>
      <c r="B33" s="177" t="s">
        <v>124</v>
      </c>
      <c r="C33" s="177" t="s">
        <v>173</v>
      </c>
      <c r="D33" s="178">
        <v>99</v>
      </c>
      <c r="E33" s="177">
        <f t="shared" si="0"/>
        <v>14</v>
      </c>
      <c r="F33" s="178"/>
      <c r="G33" s="177" t="str">
        <f t="shared" si="1"/>
        <v/>
      </c>
      <c r="H33" s="175">
        <v>1590</v>
      </c>
      <c r="I33" s="177">
        <f t="shared" si="2"/>
        <v>5</v>
      </c>
      <c r="J33" s="175"/>
      <c r="K33" s="177" t="str">
        <f t="shared" si="3"/>
        <v/>
      </c>
      <c r="L33" s="179">
        <v>198</v>
      </c>
      <c r="M33" s="177">
        <f t="shared" si="4"/>
        <v>11</v>
      </c>
      <c r="N33" s="179"/>
      <c r="O33" s="177" t="str">
        <f t="shared" si="5"/>
        <v/>
      </c>
      <c r="P33" s="179">
        <v>440</v>
      </c>
      <c r="Q33" s="177">
        <f t="shared" si="6"/>
        <v>12</v>
      </c>
      <c r="R33" s="179"/>
      <c r="S33" s="177" t="str">
        <f t="shared" si="7"/>
        <v/>
      </c>
      <c r="T33" s="177">
        <f t="shared" si="8"/>
        <v>42</v>
      </c>
    </row>
    <row r="34" spans="1:20">
      <c r="A34" s="177" t="s">
        <v>174</v>
      </c>
      <c r="B34" s="177" t="s">
        <v>175</v>
      </c>
      <c r="C34" s="177" t="s">
        <v>176</v>
      </c>
      <c r="D34" s="178">
        <v>91</v>
      </c>
      <c r="E34" s="177">
        <f t="shared" si="0"/>
        <v>16</v>
      </c>
      <c r="F34" s="178"/>
      <c r="G34" s="177" t="str">
        <f t="shared" si="1"/>
        <v/>
      </c>
      <c r="H34" s="175">
        <v>1470</v>
      </c>
      <c r="I34" s="177">
        <f t="shared" si="2"/>
        <v>11</v>
      </c>
      <c r="J34" s="175"/>
      <c r="K34" s="177" t="str">
        <f t="shared" si="3"/>
        <v/>
      </c>
      <c r="L34" s="179">
        <v>167</v>
      </c>
      <c r="M34" s="177">
        <f t="shared" si="4"/>
        <v>8</v>
      </c>
      <c r="N34" s="179"/>
      <c r="O34" s="177" t="str">
        <f t="shared" si="5"/>
        <v/>
      </c>
      <c r="P34" s="179"/>
      <c r="Q34" s="177" t="str">
        <f t="shared" si="6"/>
        <v/>
      </c>
      <c r="R34" s="179">
        <v>730</v>
      </c>
      <c r="S34" s="177">
        <f t="shared" si="7"/>
        <v>7</v>
      </c>
      <c r="T34" s="177">
        <f t="shared" si="8"/>
        <v>42</v>
      </c>
    </row>
    <row r="35" spans="1:20">
      <c r="A35" s="177" t="s">
        <v>409</v>
      </c>
      <c r="B35" s="177" t="s">
        <v>278</v>
      </c>
      <c r="C35" s="177" t="s">
        <v>400</v>
      </c>
      <c r="D35" s="178">
        <v>105</v>
      </c>
      <c r="E35" s="177">
        <f t="shared" si="0"/>
        <v>12</v>
      </c>
      <c r="F35" s="178"/>
      <c r="G35" s="177" t="str">
        <f t="shared" si="1"/>
        <v/>
      </c>
      <c r="H35" s="175"/>
      <c r="I35" s="177" t="str">
        <f t="shared" si="2"/>
        <v/>
      </c>
      <c r="J35" s="175">
        <v>4550</v>
      </c>
      <c r="K35" s="177">
        <f t="shared" si="3"/>
        <v>11</v>
      </c>
      <c r="L35" s="179">
        <v>195</v>
      </c>
      <c r="M35" s="177">
        <f t="shared" si="4"/>
        <v>11</v>
      </c>
      <c r="N35" s="179"/>
      <c r="O35" s="177" t="str">
        <f t="shared" si="5"/>
        <v/>
      </c>
      <c r="P35" s="179"/>
      <c r="Q35" s="177" t="str">
        <f t="shared" si="6"/>
        <v/>
      </c>
      <c r="R35" s="179">
        <v>764</v>
      </c>
      <c r="S35" s="177">
        <f t="shared" si="7"/>
        <v>7</v>
      </c>
      <c r="T35" s="177">
        <f t="shared" si="8"/>
        <v>41</v>
      </c>
    </row>
    <row r="36" spans="1:20">
      <c r="A36" s="177" t="s">
        <v>411</v>
      </c>
      <c r="B36" s="177" t="s">
        <v>412</v>
      </c>
      <c r="C36" s="177" t="s">
        <v>400</v>
      </c>
      <c r="D36" s="178">
        <v>106</v>
      </c>
      <c r="E36" s="177">
        <f t="shared" ref="E36:E51" si="9">IF(ISBLANK(D36),"",VLOOKUP(D36,Moustique_50_m,2))</f>
        <v>12</v>
      </c>
      <c r="F36" s="178"/>
      <c r="G36" s="177" t="str">
        <f t="shared" ref="G36:G51" si="10">IF(ISBLANK(F36),"",VLOOKUP(F36,Moustique_50_haies,2))</f>
        <v/>
      </c>
      <c r="H36" s="175">
        <v>2041</v>
      </c>
      <c r="I36" s="177">
        <f t="shared" ref="I36:I51" si="11">IF(ISBLANK(H36),"",VLOOKUP(H36,Moustique_300_m,2))</f>
        <v>3</v>
      </c>
      <c r="J36" s="175"/>
      <c r="K36" s="177" t="str">
        <f t="shared" ref="K36:K51" si="12">IF(ISBLANK(J36),"",VLOOKUP(J36,Moustique_600_marche,2))</f>
        <v/>
      </c>
      <c r="L36" s="179">
        <v>240</v>
      </c>
      <c r="M36" s="177">
        <f t="shared" ref="M36:M51" si="13">IF(ISBLANK(L36),"",VLOOKUP(L36,Moustique_Longueur,2))</f>
        <v>16</v>
      </c>
      <c r="N36" s="179"/>
      <c r="O36" s="177" t="str">
        <f t="shared" ref="O36:O51" si="14">IF(ISBLANK(N36),"",VLOOKUP(N36,Moustique_Triple_saut,2))</f>
        <v/>
      </c>
      <c r="P36" s="179">
        <v>383</v>
      </c>
      <c r="Q36" s="177">
        <f t="shared" ref="Q36:Q51" si="15">IF(ISBLANK(P36),"",VLOOKUP(P36,Moustique_Poids,2))</f>
        <v>10</v>
      </c>
      <c r="R36" s="179"/>
      <c r="S36" s="177" t="str">
        <f t="shared" ref="S36:S51" si="16">IF(ISBLANK(R36),"",VLOOKUP(R36,Moustique_Anneau,2))</f>
        <v/>
      </c>
      <c r="T36" s="177">
        <f t="shared" ref="T36:T51" si="17">SUM(E36,G36,I36,K36,S36,Q36,O36,M36)</f>
        <v>41</v>
      </c>
    </row>
    <row r="37" spans="1:20">
      <c r="A37" s="177" t="s">
        <v>185</v>
      </c>
      <c r="B37" s="177" t="s">
        <v>186</v>
      </c>
      <c r="C37" s="177" t="s">
        <v>176</v>
      </c>
      <c r="D37" s="178">
        <v>90</v>
      </c>
      <c r="E37" s="177">
        <f t="shared" si="9"/>
        <v>17</v>
      </c>
      <c r="F37" s="178"/>
      <c r="G37" s="177" t="str">
        <f t="shared" si="10"/>
        <v/>
      </c>
      <c r="H37" s="175"/>
      <c r="I37" s="177" t="str">
        <f t="shared" si="11"/>
        <v/>
      </c>
      <c r="J37" s="175"/>
      <c r="K37" s="177" t="str">
        <f t="shared" si="12"/>
        <v/>
      </c>
      <c r="L37" s="179">
        <v>221</v>
      </c>
      <c r="M37" s="177">
        <f t="shared" si="13"/>
        <v>14</v>
      </c>
      <c r="N37" s="179"/>
      <c r="O37" s="177" t="str">
        <f t="shared" si="14"/>
        <v/>
      </c>
      <c r="P37" s="179"/>
      <c r="Q37" s="177" t="str">
        <f t="shared" si="15"/>
        <v/>
      </c>
      <c r="R37" s="179">
        <v>991</v>
      </c>
      <c r="S37" s="177">
        <f t="shared" si="16"/>
        <v>9</v>
      </c>
      <c r="T37" s="177">
        <f t="shared" si="17"/>
        <v>40</v>
      </c>
    </row>
    <row r="38" spans="1:20">
      <c r="A38" s="177" t="s">
        <v>76</v>
      </c>
      <c r="B38" s="177" t="s">
        <v>77</v>
      </c>
      <c r="C38" s="177" t="s">
        <v>75</v>
      </c>
      <c r="D38" s="178">
        <v>91</v>
      </c>
      <c r="E38" s="177">
        <f t="shared" si="9"/>
        <v>16</v>
      </c>
      <c r="F38" s="178"/>
      <c r="G38" s="177" t="str">
        <f t="shared" si="10"/>
        <v/>
      </c>
      <c r="H38" s="175">
        <v>1560</v>
      </c>
      <c r="I38" s="177">
        <f t="shared" si="11"/>
        <v>7</v>
      </c>
      <c r="J38" s="175"/>
      <c r="K38" s="177" t="str">
        <f t="shared" si="12"/>
        <v/>
      </c>
      <c r="L38" s="179">
        <v>168</v>
      </c>
      <c r="M38" s="177">
        <f t="shared" si="13"/>
        <v>8</v>
      </c>
      <c r="N38" s="179"/>
      <c r="O38" s="177" t="str">
        <f t="shared" si="14"/>
        <v/>
      </c>
      <c r="P38" s="179"/>
      <c r="Q38" s="177" t="str">
        <f t="shared" si="15"/>
        <v/>
      </c>
      <c r="R38" s="179">
        <v>884</v>
      </c>
      <c r="S38" s="177">
        <f t="shared" si="16"/>
        <v>8</v>
      </c>
      <c r="T38" s="177">
        <f t="shared" si="17"/>
        <v>39</v>
      </c>
    </row>
    <row r="39" spans="1:20">
      <c r="A39" s="177" t="s">
        <v>266</v>
      </c>
      <c r="B39" s="177" t="s">
        <v>382</v>
      </c>
      <c r="C39" s="177" t="s">
        <v>254</v>
      </c>
      <c r="D39" s="178">
        <v>95</v>
      </c>
      <c r="E39" s="177">
        <f t="shared" si="9"/>
        <v>15</v>
      </c>
      <c r="F39" s="178"/>
      <c r="G39" s="177" t="str">
        <f t="shared" si="10"/>
        <v/>
      </c>
      <c r="H39" s="175">
        <v>1535</v>
      </c>
      <c r="I39" s="177">
        <f t="shared" si="11"/>
        <v>8</v>
      </c>
      <c r="J39" s="175"/>
      <c r="K39" s="177" t="str">
        <f t="shared" si="12"/>
        <v/>
      </c>
      <c r="L39" s="179">
        <v>172</v>
      </c>
      <c r="M39" s="177">
        <f t="shared" si="13"/>
        <v>9</v>
      </c>
      <c r="N39" s="179"/>
      <c r="O39" s="177" t="str">
        <f t="shared" si="14"/>
        <v/>
      </c>
      <c r="P39" s="179"/>
      <c r="Q39" s="177" t="str">
        <f t="shared" si="15"/>
        <v/>
      </c>
      <c r="R39" s="179">
        <v>797</v>
      </c>
      <c r="S39" s="177">
        <f t="shared" si="16"/>
        <v>7</v>
      </c>
      <c r="T39" s="177">
        <f t="shared" si="17"/>
        <v>39</v>
      </c>
    </row>
    <row r="40" spans="1:20">
      <c r="A40" s="177" t="s">
        <v>189</v>
      </c>
      <c r="B40" s="177" t="s">
        <v>190</v>
      </c>
      <c r="C40" s="177" t="s">
        <v>176</v>
      </c>
      <c r="D40" s="178">
        <v>98</v>
      </c>
      <c r="E40" s="177">
        <f t="shared" si="9"/>
        <v>14</v>
      </c>
      <c r="F40" s="178"/>
      <c r="G40" s="177" t="str">
        <f t="shared" si="10"/>
        <v/>
      </c>
      <c r="H40" s="175"/>
      <c r="I40" s="177" t="str">
        <f t="shared" si="11"/>
        <v/>
      </c>
      <c r="J40" s="175"/>
      <c r="K40" s="177" t="str">
        <f t="shared" si="12"/>
        <v/>
      </c>
      <c r="L40" s="179">
        <v>220</v>
      </c>
      <c r="M40" s="177">
        <f t="shared" si="13"/>
        <v>14</v>
      </c>
      <c r="N40" s="179"/>
      <c r="O40" s="177" t="str">
        <f t="shared" si="14"/>
        <v/>
      </c>
      <c r="P40" s="179"/>
      <c r="Q40" s="177" t="str">
        <f t="shared" si="15"/>
        <v/>
      </c>
      <c r="R40" s="179">
        <v>1041</v>
      </c>
      <c r="S40" s="177">
        <f t="shared" si="16"/>
        <v>10</v>
      </c>
      <c r="T40" s="177">
        <f t="shared" si="17"/>
        <v>38</v>
      </c>
    </row>
    <row r="41" spans="1:20">
      <c r="A41" s="177" t="s">
        <v>415</v>
      </c>
      <c r="B41" s="177" t="s">
        <v>416</v>
      </c>
      <c r="C41" s="177" t="s">
        <v>400</v>
      </c>
      <c r="D41" s="178">
        <v>93</v>
      </c>
      <c r="E41" s="177">
        <f t="shared" si="9"/>
        <v>16</v>
      </c>
      <c r="F41" s="178"/>
      <c r="G41" s="177" t="str">
        <f t="shared" si="10"/>
        <v/>
      </c>
      <c r="H41" s="175">
        <v>1550</v>
      </c>
      <c r="I41" s="177">
        <f t="shared" si="11"/>
        <v>7</v>
      </c>
      <c r="J41" s="175"/>
      <c r="K41" s="177" t="str">
        <f t="shared" si="12"/>
        <v/>
      </c>
      <c r="L41" s="179">
        <v>159</v>
      </c>
      <c r="M41" s="177">
        <f t="shared" si="13"/>
        <v>7</v>
      </c>
      <c r="N41" s="179"/>
      <c r="O41" s="177" t="str">
        <f t="shared" si="14"/>
        <v/>
      </c>
      <c r="P41" s="179"/>
      <c r="Q41" s="177" t="str">
        <f t="shared" si="15"/>
        <v/>
      </c>
      <c r="R41" s="179">
        <v>860</v>
      </c>
      <c r="S41" s="177">
        <f t="shared" si="16"/>
        <v>8</v>
      </c>
      <c r="T41" s="177">
        <f t="shared" si="17"/>
        <v>38</v>
      </c>
    </row>
    <row r="42" spans="1:20">
      <c r="A42" s="177" t="s">
        <v>78</v>
      </c>
      <c r="B42" s="177" t="s">
        <v>79</v>
      </c>
      <c r="C42" s="177" t="s">
        <v>75</v>
      </c>
      <c r="D42" s="178"/>
      <c r="E42" s="177" t="str">
        <f t="shared" si="9"/>
        <v/>
      </c>
      <c r="F42" s="178">
        <v>116</v>
      </c>
      <c r="G42" s="177">
        <f t="shared" si="10"/>
        <v>12</v>
      </c>
      <c r="H42" s="175">
        <v>1530</v>
      </c>
      <c r="I42" s="177">
        <f t="shared" si="11"/>
        <v>8</v>
      </c>
      <c r="J42" s="175"/>
      <c r="K42" s="177" t="str">
        <f t="shared" si="12"/>
        <v/>
      </c>
      <c r="L42" s="179">
        <v>209</v>
      </c>
      <c r="M42" s="177">
        <f t="shared" si="13"/>
        <v>12</v>
      </c>
      <c r="N42" s="179"/>
      <c r="O42" s="177" t="str">
        <f t="shared" si="14"/>
        <v/>
      </c>
      <c r="P42" s="179"/>
      <c r="Q42" s="177" t="str">
        <f t="shared" si="15"/>
        <v/>
      </c>
      <c r="R42" s="179">
        <v>509</v>
      </c>
      <c r="S42" s="177">
        <f t="shared" si="16"/>
        <v>5</v>
      </c>
      <c r="T42" s="177">
        <f t="shared" si="17"/>
        <v>37</v>
      </c>
    </row>
    <row r="43" spans="1:20">
      <c r="A43" s="177" t="s">
        <v>183</v>
      </c>
      <c r="B43" s="177" t="s">
        <v>184</v>
      </c>
      <c r="C43" s="177" t="s">
        <v>176</v>
      </c>
      <c r="D43" s="178">
        <v>101</v>
      </c>
      <c r="E43" s="177">
        <f t="shared" si="9"/>
        <v>13</v>
      </c>
      <c r="F43" s="178"/>
      <c r="G43" s="177" t="str">
        <f t="shared" si="10"/>
        <v/>
      </c>
      <c r="H43" s="175">
        <v>1558</v>
      </c>
      <c r="I43" s="177">
        <f t="shared" si="11"/>
        <v>7</v>
      </c>
      <c r="J43" s="175"/>
      <c r="K43" s="177" t="str">
        <f t="shared" si="12"/>
        <v/>
      </c>
      <c r="L43" s="179">
        <v>172</v>
      </c>
      <c r="M43" s="177">
        <f t="shared" si="13"/>
        <v>9</v>
      </c>
      <c r="N43" s="179"/>
      <c r="O43" s="177" t="str">
        <f t="shared" si="14"/>
        <v/>
      </c>
      <c r="P43" s="179"/>
      <c r="Q43" s="177" t="str">
        <f t="shared" si="15"/>
        <v/>
      </c>
      <c r="R43" s="179">
        <v>836</v>
      </c>
      <c r="S43" s="177">
        <f t="shared" si="16"/>
        <v>8</v>
      </c>
      <c r="T43" s="177">
        <f t="shared" si="17"/>
        <v>37</v>
      </c>
    </row>
    <row r="44" spans="1:20">
      <c r="A44" s="177" t="s">
        <v>449</v>
      </c>
      <c r="B44" s="177" t="s">
        <v>188</v>
      </c>
      <c r="C44" s="177" t="s">
        <v>400</v>
      </c>
      <c r="D44" s="178">
        <v>106</v>
      </c>
      <c r="E44" s="177">
        <f t="shared" si="9"/>
        <v>12</v>
      </c>
      <c r="F44" s="178"/>
      <c r="G44" s="177" t="str">
        <f t="shared" si="10"/>
        <v/>
      </c>
      <c r="H44" s="175">
        <v>2240</v>
      </c>
      <c r="I44" s="177">
        <f t="shared" si="11"/>
        <v>1</v>
      </c>
      <c r="J44" s="175"/>
      <c r="K44" s="177" t="str">
        <f t="shared" si="12"/>
        <v/>
      </c>
      <c r="L44" s="179">
        <v>195</v>
      </c>
      <c r="M44" s="177">
        <f t="shared" si="13"/>
        <v>11</v>
      </c>
      <c r="N44" s="179"/>
      <c r="O44" s="177" t="str">
        <f t="shared" si="14"/>
        <v/>
      </c>
      <c r="P44" s="179"/>
      <c r="Q44" s="177" t="str">
        <f t="shared" si="15"/>
        <v/>
      </c>
      <c r="R44" s="179">
        <v>1100</v>
      </c>
      <c r="S44" s="177">
        <f t="shared" si="16"/>
        <v>11</v>
      </c>
      <c r="T44" s="177">
        <f t="shared" si="17"/>
        <v>35</v>
      </c>
    </row>
    <row r="45" spans="1:20">
      <c r="A45" s="177" t="s">
        <v>90</v>
      </c>
      <c r="B45" s="177" t="s">
        <v>91</v>
      </c>
      <c r="C45" s="177" t="s">
        <v>75</v>
      </c>
      <c r="D45" s="178">
        <v>104</v>
      </c>
      <c r="E45" s="177">
        <f t="shared" si="9"/>
        <v>12</v>
      </c>
      <c r="F45" s="178"/>
      <c r="G45" s="177" t="str">
        <f t="shared" si="10"/>
        <v/>
      </c>
      <c r="H45" s="175">
        <v>2270</v>
      </c>
      <c r="I45" s="177">
        <f t="shared" si="11"/>
        <v>1</v>
      </c>
      <c r="J45" s="175"/>
      <c r="K45" s="177" t="str">
        <f t="shared" si="12"/>
        <v/>
      </c>
      <c r="L45" s="179">
        <v>189</v>
      </c>
      <c r="M45" s="177">
        <f t="shared" si="13"/>
        <v>10</v>
      </c>
      <c r="N45" s="179"/>
      <c r="O45" s="177" t="str">
        <f t="shared" si="14"/>
        <v/>
      </c>
      <c r="P45" s="179"/>
      <c r="Q45" s="177" t="str">
        <f t="shared" si="15"/>
        <v/>
      </c>
      <c r="R45" s="179">
        <v>827</v>
      </c>
      <c r="S45" s="177">
        <f t="shared" si="16"/>
        <v>8</v>
      </c>
      <c r="T45" s="177">
        <f t="shared" si="17"/>
        <v>31</v>
      </c>
    </row>
    <row r="46" spans="1:20">
      <c r="A46" s="177" t="s">
        <v>123</v>
      </c>
      <c r="B46" s="177" t="s">
        <v>469</v>
      </c>
      <c r="C46" s="177" t="s">
        <v>173</v>
      </c>
      <c r="D46" s="178">
        <v>105</v>
      </c>
      <c r="E46" s="177">
        <f t="shared" si="9"/>
        <v>12</v>
      </c>
      <c r="F46" s="178"/>
      <c r="G46" s="177" t="str">
        <f t="shared" si="10"/>
        <v/>
      </c>
      <c r="H46" s="175">
        <v>1570</v>
      </c>
      <c r="I46" s="177">
        <f t="shared" si="11"/>
        <v>6</v>
      </c>
      <c r="J46" s="175"/>
      <c r="K46" s="177" t="str">
        <f t="shared" si="12"/>
        <v/>
      </c>
      <c r="L46" s="179">
        <v>147</v>
      </c>
      <c r="M46" s="177">
        <f t="shared" si="13"/>
        <v>6</v>
      </c>
      <c r="N46" s="179"/>
      <c r="O46" s="177" t="str">
        <f t="shared" si="14"/>
        <v/>
      </c>
      <c r="P46" s="179"/>
      <c r="Q46" s="177" t="str">
        <f t="shared" si="15"/>
        <v/>
      </c>
      <c r="R46" s="179">
        <v>610</v>
      </c>
      <c r="S46" s="177">
        <f t="shared" si="16"/>
        <v>6</v>
      </c>
      <c r="T46" s="177">
        <f t="shared" si="17"/>
        <v>30</v>
      </c>
    </row>
    <row r="47" spans="1:20">
      <c r="A47" s="177" t="s">
        <v>269</v>
      </c>
      <c r="B47" s="177" t="s">
        <v>385</v>
      </c>
      <c r="C47" s="177" t="s">
        <v>254</v>
      </c>
      <c r="D47" s="178">
        <v>110</v>
      </c>
      <c r="E47" s="177">
        <f t="shared" si="9"/>
        <v>11</v>
      </c>
      <c r="F47" s="178"/>
      <c r="G47" s="177" t="str">
        <f t="shared" si="10"/>
        <v/>
      </c>
      <c r="H47" s="175">
        <v>2101</v>
      </c>
      <c r="I47" s="177">
        <f t="shared" si="11"/>
        <v>1</v>
      </c>
      <c r="J47" s="175"/>
      <c r="K47" s="177" t="str">
        <f t="shared" si="12"/>
        <v/>
      </c>
      <c r="L47" s="179">
        <v>167</v>
      </c>
      <c r="M47" s="177">
        <f t="shared" si="13"/>
        <v>8</v>
      </c>
      <c r="N47" s="179"/>
      <c r="O47" s="177" t="str">
        <f t="shared" si="14"/>
        <v/>
      </c>
      <c r="P47" s="179"/>
      <c r="Q47" s="177" t="str">
        <f t="shared" si="15"/>
        <v/>
      </c>
      <c r="R47" s="179">
        <v>762</v>
      </c>
      <c r="S47" s="177">
        <f t="shared" si="16"/>
        <v>7</v>
      </c>
      <c r="T47" s="177">
        <f t="shared" si="17"/>
        <v>27</v>
      </c>
    </row>
    <row r="48" spans="1:20">
      <c r="A48" s="177" t="s">
        <v>187</v>
      </c>
      <c r="B48" s="177" t="s">
        <v>188</v>
      </c>
      <c r="C48" s="177" t="s">
        <v>176</v>
      </c>
      <c r="D48" s="178">
        <v>122</v>
      </c>
      <c r="E48" s="177">
        <f t="shared" si="9"/>
        <v>8</v>
      </c>
      <c r="F48" s="178"/>
      <c r="G48" s="177" t="str">
        <f t="shared" si="10"/>
        <v/>
      </c>
      <c r="H48" s="175">
        <v>2083</v>
      </c>
      <c r="I48" s="177">
        <f t="shared" si="11"/>
        <v>1</v>
      </c>
      <c r="J48" s="175"/>
      <c r="K48" s="177" t="str">
        <f t="shared" si="12"/>
        <v/>
      </c>
      <c r="L48" s="179">
        <v>168</v>
      </c>
      <c r="M48" s="177">
        <f t="shared" si="13"/>
        <v>8</v>
      </c>
      <c r="N48" s="179"/>
      <c r="O48" s="177" t="str">
        <f t="shared" si="14"/>
        <v/>
      </c>
      <c r="P48" s="179"/>
      <c r="Q48" s="177" t="str">
        <f t="shared" si="15"/>
        <v/>
      </c>
      <c r="R48" s="179">
        <v>519</v>
      </c>
      <c r="S48" s="177">
        <f t="shared" si="16"/>
        <v>5</v>
      </c>
      <c r="T48" s="177">
        <f t="shared" si="17"/>
        <v>22</v>
      </c>
    </row>
    <row r="49" spans="1:20">
      <c r="A49" s="177" t="s">
        <v>191</v>
      </c>
      <c r="B49" s="177" t="s">
        <v>192</v>
      </c>
      <c r="C49" s="177" t="s">
        <v>176</v>
      </c>
      <c r="D49" s="178">
        <v>109</v>
      </c>
      <c r="E49" s="177">
        <f t="shared" si="9"/>
        <v>11</v>
      </c>
      <c r="F49" s="178"/>
      <c r="G49" s="177" t="str">
        <f t="shared" si="10"/>
        <v/>
      </c>
      <c r="H49" s="175"/>
      <c r="I49" s="177" t="str">
        <f t="shared" si="11"/>
        <v/>
      </c>
      <c r="J49" s="175"/>
      <c r="K49" s="177" t="str">
        <f t="shared" si="12"/>
        <v/>
      </c>
      <c r="L49" s="179">
        <v>170</v>
      </c>
      <c r="M49" s="177">
        <f t="shared" si="13"/>
        <v>9</v>
      </c>
      <c r="N49" s="179"/>
      <c r="O49" s="177" t="str">
        <f t="shared" si="14"/>
        <v/>
      </c>
      <c r="P49" s="179"/>
      <c r="Q49" s="177" t="str">
        <f t="shared" si="15"/>
        <v/>
      </c>
      <c r="R49" s="179">
        <v>292</v>
      </c>
      <c r="S49" s="177">
        <f t="shared" si="16"/>
        <v>2</v>
      </c>
      <c r="T49" s="177">
        <f t="shared" si="17"/>
        <v>22</v>
      </c>
    </row>
    <row r="50" spans="1:20">
      <c r="A50" s="177" t="s">
        <v>159</v>
      </c>
      <c r="B50" s="177" t="s">
        <v>470</v>
      </c>
      <c r="C50" s="177" t="s">
        <v>173</v>
      </c>
      <c r="D50" s="178">
        <v>133</v>
      </c>
      <c r="E50" s="177">
        <f t="shared" si="9"/>
        <v>6</v>
      </c>
      <c r="F50" s="178"/>
      <c r="G50" s="177" t="str">
        <f t="shared" si="10"/>
        <v/>
      </c>
      <c r="H50" s="175"/>
      <c r="I50" s="177" t="str">
        <f t="shared" si="11"/>
        <v/>
      </c>
      <c r="J50" s="175"/>
      <c r="K50" s="177" t="str">
        <f t="shared" si="12"/>
        <v/>
      </c>
      <c r="L50" s="179">
        <v>65</v>
      </c>
      <c r="M50" s="177">
        <f t="shared" si="13"/>
        <v>1</v>
      </c>
      <c r="N50" s="179"/>
      <c r="O50" s="177" t="str">
        <f t="shared" si="14"/>
        <v/>
      </c>
      <c r="P50" s="179"/>
      <c r="Q50" s="177" t="str">
        <f t="shared" si="15"/>
        <v/>
      </c>
      <c r="R50" s="179">
        <v>322</v>
      </c>
      <c r="S50" s="177">
        <f t="shared" si="16"/>
        <v>3</v>
      </c>
      <c r="T50" s="177">
        <f t="shared" si="17"/>
        <v>10</v>
      </c>
    </row>
    <row r="51" spans="1:20">
      <c r="A51" s="177" t="s">
        <v>129</v>
      </c>
      <c r="B51" s="177" t="s">
        <v>130</v>
      </c>
      <c r="C51" s="177" t="s">
        <v>173</v>
      </c>
      <c r="D51" s="178"/>
      <c r="E51" s="177" t="str">
        <f t="shared" si="9"/>
        <v/>
      </c>
      <c r="F51" s="178"/>
      <c r="G51" s="177" t="str">
        <f t="shared" si="10"/>
        <v/>
      </c>
      <c r="H51" s="175">
        <v>2090</v>
      </c>
      <c r="I51" s="177">
        <f t="shared" si="11"/>
        <v>1</v>
      </c>
      <c r="J51" s="175"/>
      <c r="K51" s="177" t="str">
        <f t="shared" si="12"/>
        <v/>
      </c>
      <c r="L51" s="179"/>
      <c r="M51" s="177" t="str">
        <f t="shared" si="13"/>
        <v/>
      </c>
      <c r="N51" s="179"/>
      <c r="O51" s="177" t="str">
        <f t="shared" si="14"/>
        <v/>
      </c>
      <c r="P51" s="179"/>
      <c r="Q51" s="177" t="str">
        <f t="shared" si="15"/>
        <v/>
      </c>
      <c r="R51" s="179"/>
      <c r="S51" s="177" t="str">
        <f t="shared" si="16"/>
        <v/>
      </c>
      <c r="T51" s="177">
        <f t="shared" si="17"/>
        <v>1</v>
      </c>
    </row>
  </sheetData>
  <autoFilter ref="A3:T51" xr:uid="{17ED6D23-6249-497E-8BF0-5F8DCAD1D757}">
    <sortState xmlns:xlrd2="http://schemas.microsoft.com/office/spreadsheetml/2017/richdata2" ref="A4:T51">
      <sortCondition descending="1" ref="T3:T51"/>
    </sortState>
  </autoFilter>
  <mergeCells count="13">
    <mergeCell ref="V5:Z5"/>
    <mergeCell ref="V10:Z10"/>
    <mergeCell ref="V4:Z4"/>
    <mergeCell ref="A1:T1"/>
    <mergeCell ref="A2:C2"/>
    <mergeCell ref="D2:E2"/>
    <mergeCell ref="F2:G2"/>
    <mergeCell ref="H2:I2"/>
    <mergeCell ref="J2:K2"/>
    <mergeCell ref="L2:M2"/>
    <mergeCell ref="N2:O2"/>
    <mergeCell ref="P2:Q2"/>
    <mergeCell ref="R2:S2"/>
  </mergeCells>
  <conditionalFormatting sqref="T1:T1048576">
    <cfRule type="top10" dxfId="72" priority="10" rank="3"/>
  </conditionalFormatting>
  <conditionalFormatting sqref="D1:D1048576">
    <cfRule type="top10" dxfId="71" priority="1" bottom="1" rank="1"/>
  </conditionalFormatting>
  <conditionalFormatting sqref="F1:F1048576">
    <cfRule type="top10" dxfId="70" priority="3" bottom="1" rank="1"/>
  </conditionalFormatting>
  <conditionalFormatting sqref="H1:H1048576">
    <cfRule type="top10" dxfId="69" priority="4" bottom="1" rank="1"/>
  </conditionalFormatting>
  <conditionalFormatting sqref="J1:J1048576">
    <cfRule type="top10" dxfId="68" priority="5" bottom="1" rank="1"/>
  </conditionalFormatting>
  <conditionalFormatting sqref="L1:L1048576">
    <cfRule type="top10" dxfId="67" priority="6" rank="1"/>
  </conditionalFormatting>
  <conditionalFormatting sqref="N1:N1048576">
    <cfRule type="top10" dxfId="66" priority="7" rank="1"/>
  </conditionalFormatting>
  <conditionalFormatting sqref="P1:P1048576">
    <cfRule type="top10" dxfId="65" priority="8" rank="1"/>
  </conditionalFormatting>
  <conditionalFormatting sqref="R1:R1048576">
    <cfRule type="top10" dxfId="64" priority="9" rank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30CC-DFD3-4D09-8E50-C566D27A4C69}">
  <dimension ref="A1:AH28"/>
  <sheetViews>
    <sheetView zoomScale="80" zoomScaleNormal="8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AE36" sqref="AE36"/>
    </sheetView>
  </sheetViews>
  <sheetFormatPr defaultRowHeight="15.75"/>
  <cols>
    <col min="1" max="1" width="22.375" bestFit="1" customWidth="1"/>
    <col min="2" max="2" width="19.5" bestFit="1" customWidth="1"/>
    <col min="3" max="3" width="7.625" bestFit="1" customWidth="1"/>
    <col min="4" max="4" width="7.75" bestFit="1" customWidth="1"/>
    <col min="5" max="5" width="6.75" bestFit="1" customWidth="1"/>
    <col min="6" max="6" width="7.75" bestFit="1" customWidth="1"/>
    <col min="7" max="7" width="6.75" bestFit="1" customWidth="1"/>
    <col min="8" max="8" width="7.75" bestFit="1" customWidth="1"/>
    <col min="9" max="9" width="6.75" bestFit="1" customWidth="1"/>
    <col min="10" max="10" width="7.75" bestFit="1" customWidth="1"/>
    <col min="11" max="11" width="6.75" bestFit="1" customWidth="1"/>
    <col min="12" max="12" width="14.25" bestFit="1" customWidth="1"/>
    <col min="13" max="13" width="6.75" bestFit="1" customWidth="1"/>
    <col min="14" max="14" width="7.75" bestFit="1" customWidth="1"/>
    <col min="15" max="15" width="6.75" bestFit="1" customWidth="1"/>
    <col min="16" max="16" width="7.75" bestFit="1" customWidth="1"/>
    <col min="17" max="17" width="6.75" bestFit="1" customWidth="1"/>
    <col min="18" max="18" width="7.75" bestFit="1" customWidth="1"/>
    <col min="19" max="19" width="6.75" bestFit="1" customWidth="1"/>
    <col min="20" max="20" width="7.75" bestFit="1" customWidth="1"/>
    <col min="21" max="21" width="6.75" bestFit="1" customWidth="1"/>
    <col min="22" max="22" width="7.75" bestFit="1" customWidth="1"/>
    <col min="23" max="23" width="6.75" bestFit="1" customWidth="1"/>
    <col min="24" max="24" width="7.75" bestFit="1" customWidth="1"/>
    <col min="25" max="25" width="6.75" bestFit="1" customWidth="1"/>
    <col min="26" max="26" width="7.75" bestFit="1" customWidth="1"/>
    <col min="27" max="27" width="6.75" bestFit="1" customWidth="1"/>
    <col min="28" max="28" width="6.75" style="108" bestFit="1" customWidth="1"/>
    <col min="30" max="30" width="14.25" bestFit="1" customWidth="1"/>
    <col min="31" max="31" width="22.375" bestFit="1" customWidth="1"/>
    <col min="32" max="32" width="10.75" bestFit="1" customWidth="1"/>
    <col min="33" max="33" width="7" bestFit="1" customWidth="1"/>
    <col min="34" max="34" width="6.75" bestFit="1" customWidth="1"/>
  </cols>
  <sheetData>
    <row r="1" spans="1:34">
      <c r="A1" s="281" t="s">
        <v>70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3"/>
    </row>
    <row r="2" spans="1:34">
      <c r="A2" s="263" t="s">
        <v>65</v>
      </c>
      <c r="B2" s="263"/>
      <c r="C2" s="263"/>
      <c r="D2" s="263" t="s">
        <v>9</v>
      </c>
      <c r="E2" s="263"/>
      <c r="F2" s="284" t="s">
        <v>10</v>
      </c>
      <c r="G2" s="263"/>
      <c r="H2" s="263" t="s">
        <v>1</v>
      </c>
      <c r="I2" s="263"/>
      <c r="J2" s="263" t="s">
        <v>11</v>
      </c>
      <c r="K2" s="263"/>
      <c r="L2" s="216" t="s">
        <v>15</v>
      </c>
      <c r="M2" s="217"/>
      <c r="N2" s="263" t="s">
        <v>5</v>
      </c>
      <c r="O2" s="263"/>
      <c r="P2" s="263" t="s">
        <v>12</v>
      </c>
      <c r="Q2" s="263"/>
      <c r="R2" s="263" t="s">
        <v>13</v>
      </c>
      <c r="S2" s="263"/>
      <c r="T2" s="263" t="s">
        <v>14</v>
      </c>
      <c r="U2" s="263"/>
      <c r="V2" s="263" t="s">
        <v>16</v>
      </c>
      <c r="W2" s="263"/>
      <c r="X2" s="263" t="s">
        <v>17</v>
      </c>
      <c r="Y2" s="263"/>
      <c r="Z2" s="263" t="s">
        <v>18</v>
      </c>
      <c r="AA2" s="263"/>
      <c r="AB2" s="218" t="s">
        <v>66</v>
      </c>
    </row>
    <row r="3" spans="1:34" ht="16.5" thickBot="1">
      <c r="A3" s="168" t="s">
        <v>68</v>
      </c>
      <c r="B3" s="168" t="s">
        <v>63</v>
      </c>
      <c r="C3" s="168" t="s">
        <v>64</v>
      </c>
      <c r="D3" s="169" t="s">
        <v>3</v>
      </c>
      <c r="E3" s="168" t="s">
        <v>4</v>
      </c>
      <c r="F3" s="219" t="s">
        <v>3</v>
      </c>
      <c r="G3" s="168" t="s">
        <v>4</v>
      </c>
      <c r="H3" s="169" t="s">
        <v>3</v>
      </c>
      <c r="I3" s="168" t="s">
        <v>4</v>
      </c>
      <c r="J3" s="170" t="s">
        <v>3</v>
      </c>
      <c r="K3" s="168" t="s">
        <v>4</v>
      </c>
      <c r="L3" s="170" t="s">
        <v>3</v>
      </c>
      <c r="M3" s="168" t="s">
        <v>4</v>
      </c>
      <c r="N3" s="171" t="s">
        <v>3</v>
      </c>
      <c r="O3" s="168" t="s">
        <v>4</v>
      </c>
      <c r="P3" s="171" t="s">
        <v>3</v>
      </c>
      <c r="Q3" s="168" t="s">
        <v>4</v>
      </c>
      <c r="R3" s="171" t="s">
        <v>3</v>
      </c>
      <c r="S3" s="168" t="s">
        <v>4</v>
      </c>
      <c r="T3" s="171" t="s">
        <v>3</v>
      </c>
      <c r="U3" s="168" t="s">
        <v>4</v>
      </c>
      <c r="V3" s="171" t="s">
        <v>3</v>
      </c>
      <c r="W3" s="168" t="s">
        <v>4</v>
      </c>
      <c r="X3" s="171" t="s">
        <v>3</v>
      </c>
      <c r="Y3" s="168" t="s">
        <v>4</v>
      </c>
      <c r="Z3" s="171" t="s">
        <v>3</v>
      </c>
      <c r="AA3" s="168" t="s">
        <v>4</v>
      </c>
      <c r="AB3" s="168" t="s">
        <v>4</v>
      </c>
    </row>
    <row r="4" spans="1:34" ht="17.25" thickTop="1" thickBot="1">
      <c r="A4" s="172" t="s">
        <v>341</v>
      </c>
      <c r="B4" s="172" t="s">
        <v>342</v>
      </c>
      <c r="C4" s="172" t="s">
        <v>303</v>
      </c>
      <c r="D4" s="172"/>
      <c r="E4" s="172"/>
      <c r="F4" s="173">
        <v>171</v>
      </c>
      <c r="G4" s="172">
        <f t="shared" ref="G4:G11" si="0">IF(ISBLANK(F4),"",VLOOKUP(F4,Po_120_m,2))</f>
        <v>22</v>
      </c>
      <c r="H4" s="173"/>
      <c r="I4" s="172"/>
      <c r="J4" s="174">
        <v>3309</v>
      </c>
      <c r="K4" s="177">
        <f t="shared" ref="K4:K28" si="1">IF(ISBLANK(J4),"",VLOOKUP(J4,Po_1000_m,2))</f>
        <v>21</v>
      </c>
      <c r="L4" s="174"/>
      <c r="M4" s="172" t="str">
        <f t="shared" ref="M4:M28" si="2">IF(ISBLANK(L4),"",VLOOKUP(L4,Po_1_km_marche,2))</f>
        <v/>
      </c>
      <c r="N4" s="176">
        <v>376</v>
      </c>
      <c r="O4" s="172">
        <f t="shared" ref="O4:O28" si="3">IF(ISBLANK(N4),"",VLOOKUP(N4,Po_Longueur,2))</f>
        <v>20</v>
      </c>
      <c r="P4" s="176"/>
      <c r="Q4" s="172" t="str">
        <f t="shared" ref="Q4:Q28" si="4">IF(ISBLANK(P4),"",VLOOKUP(P4,Po_Hauteur,2))</f>
        <v/>
      </c>
      <c r="R4" s="176"/>
      <c r="S4" s="172" t="str">
        <f t="shared" ref="S4:S28" si="5">IF(ISBLANK(R4),"",VLOOKUP(R4,Po_Triple_saut,2))</f>
        <v/>
      </c>
      <c r="T4" s="176"/>
      <c r="U4" s="172" t="str">
        <f t="shared" ref="U4:U28" si="6">IF(ISBLANK(T4),"",VLOOKUP(T4,Po_Perche,2))</f>
        <v/>
      </c>
      <c r="V4" s="176">
        <v>598</v>
      </c>
      <c r="W4" s="172">
        <f t="shared" ref="W4:W28" si="7">IF(ISBLANK(V4),"",VLOOKUP(V4,Po_Poids,2))</f>
        <v>16</v>
      </c>
      <c r="X4" s="176"/>
      <c r="Y4" s="172" t="str">
        <f t="shared" ref="Y4:Y28" si="8">IF(ISBLANK(X4),"",VLOOKUP(X4,Po_Disque,2))</f>
        <v/>
      </c>
      <c r="Z4" s="176"/>
      <c r="AA4" s="172" t="str">
        <f t="shared" ref="AA4:AA28" si="9">IF(ISBLANK(Z4),"",VLOOKUP(Z4,Po_Javelot,2))</f>
        <v/>
      </c>
      <c r="AB4" s="172">
        <f t="shared" ref="AB4:AB28" si="10">SUM(E4,G4,I4,K4,O4,Q4,S4,U4,AA4,Y4,W4,M4)</f>
        <v>79</v>
      </c>
      <c r="AD4" s="275" t="s">
        <v>70</v>
      </c>
      <c r="AE4" s="276"/>
      <c r="AF4" s="276"/>
      <c r="AG4" s="276"/>
      <c r="AH4" s="277"/>
    </row>
    <row r="5" spans="1:34">
      <c r="A5" s="177" t="s">
        <v>253</v>
      </c>
      <c r="B5" s="177" t="s">
        <v>369</v>
      </c>
      <c r="C5" s="177" t="s">
        <v>254</v>
      </c>
      <c r="D5" s="178">
        <v>93</v>
      </c>
      <c r="E5" s="177">
        <f t="shared" ref="E5:E14" si="11">IF(ISBLANK(D5),"",VLOOKUP(D5,Po_60_m,2))</f>
        <v>17</v>
      </c>
      <c r="F5" s="178"/>
      <c r="G5" s="177" t="str">
        <f t="shared" si="0"/>
        <v/>
      </c>
      <c r="H5" s="178"/>
      <c r="I5" s="177" t="str">
        <f t="shared" ref="I5:I14" si="12">IF(ISBLANK(H5),"",VLOOKUP(H5,Po_50_m_H.,2))</f>
        <v/>
      </c>
      <c r="J5" s="175">
        <v>3448</v>
      </c>
      <c r="K5" s="177">
        <f t="shared" si="1"/>
        <v>19</v>
      </c>
      <c r="L5" s="175"/>
      <c r="M5" s="177" t="str">
        <f t="shared" si="2"/>
        <v/>
      </c>
      <c r="N5" s="179"/>
      <c r="O5" s="177" t="str">
        <f t="shared" si="3"/>
        <v/>
      </c>
      <c r="P5" s="179"/>
      <c r="Q5" s="177" t="str">
        <f t="shared" si="4"/>
        <v/>
      </c>
      <c r="R5" s="179">
        <v>831</v>
      </c>
      <c r="S5" s="177">
        <f t="shared" si="5"/>
        <v>23</v>
      </c>
      <c r="T5" s="179"/>
      <c r="U5" s="177" t="str">
        <f t="shared" si="6"/>
        <v/>
      </c>
      <c r="V5" s="179">
        <v>569</v>
      </c>
      <c r="W5" s="177">
        <f t="shared" si="7"/>
        <v>15</v>
      </c>
      <c r="X5" s="179"/>
      <c r="Y5" s="177" t="str">
        <f t="shared" si="8"/>
        <v/>
      </c>
      <c r="Z5" s="179"/>
      <c r="AA5" s="177" t="str">
        <f t="shared" si="9"/>
        <v/>
      </c>
      <c r="AB5" s="177">
        <f t="shared" si="10"/>
        <v>74</v>
      </c>
      <c r="AD5" s="278" t="s">
        <v>394</v>
      </c>
      <c r="AE5" s="279"/>
      <c r="AF5" s="279"/>
      <c r="AG5" s="279"/>
      <c r="AH5" s="280"/>
    </row>
    <row r="6" spans="1:34" ht="16.5" thickBot="1">
      <c r="A6" s="177" t="s">
        <v>96</v>
      </c>
      <c r="B6" s="177" t="s">
        <v>326</v>
      </c>
      <c r="C6" s="177" t="s">
        <v>303</v>
      </c>
      <c r="D6" s="178"/>
      <c r="E6" s="177" t="str">
        <f t="shared" si="11"/>
        <v/>
      </c>
      <c r="F6" s="178"/>
      <c r="G6" s="177" t="str">
        <f t="shared" si="0"/>
        <v/>
      </c>
      <c r="H6" s="178">
        <v>96</v>
      </c>
      <c r="I6" s="177">
        <f t="shared" si="12"/>
        <v>20</v>
      </c>
      <c r="J6" s="175"/>
      <c r="K6" s="177" t="str">
        <f t="shared" si="1"/>
        <v/>
      </c>
      <c r="L6" s="175">
        <v>6310</v>
      </c>
      <c r="M6" s="177">
        <f t="shared" si="2"/>
        <v>17</v>
      </c>
      <c r="N6" s="179">
        <v>343</v>
      </c>
      <c r="O6" s="177">
        <f t="shared" si="3"/>
        <v>17</v>
      </c>
      <c r="P6" s="179"/>
      <c r="Q6" s="177" t="str">
        <f t="shared" si="4"/>
        <v/>
      </c>
      <c r="R6" s="179"/>
      <c r="S6" s="177" t="str">
        <f t="shared" si="5"/>
        <v/>
      </c>
      <c r="T6" s="179"/>
      <c r="U6" s="177" t="str">
        <f t="shared" si="6"/>
        <v/>
      </c>
      <c r="V6" s="179">
        <v>600</v>
      </c>
      <c r="W6" s="177">
        <f t="shared" si="7"/>
        <v>17</v>
      </c>
      <c r="X6" s="179"/>
      <c r="Y6" s="177" t="str">
        <f t="shared" si="8"/>
        <v/>
      </c>
      <c r="Z6" s="179"/>
      <c r="AA6" s="177" t="str">
        <f t="shared" si="9"/>
        <v/>
      </c>
      <c r="AB6" s="177">
        <f t="shared" si="10"/>
        <v>71</v>
      </c>
      <c r="AD6" s="189" t="s">
        <v>390</v>
      </c>
      <c r="AE6" s="190" t="s">
        <v>68</v>
      </c>
      <c r="AF6" s="190" t="s">
        <v>389</v>
      </c>
      <c r="AG6" s="190" t="s">
        <v>64</v>
      </c>
      <c r="AH6" s="191" t="s">
        <v>4</v>
      </c>
    </row>
    <row r="7" spans="1:34" ht="16.5" thickTop="1">
      <c r="A7" s="177" t="s">
        <v>329</v>
      </c>
      <c r="B7" s="177" t="s">
        <v>330</v>
      </c>
      <c r="C7" s="177" t="s">
        <v>303</v>
      </c>
      <c r="D7" s="177"/>
      <c r="E7" s="177" t="str">
        <f t="shared" si="11"/>
        <v/>
      </c>
      <c r="F7" s="178"/>
      <c r="G7" s="177" t="str">
        <f t="shared" si="0"/>
        <v/>
      </c>
      <c r="H7" s="178">
        <v>97</v>
      </c>
      <c r="I7" s="177">
        <f t="shared" si="12"/>
        <v>20</v>
      </c>
      <c r="J7" s="175">
        <v>3370</v>
      </c>
      <c r="K7" s="177">
        <f t="shared" si="1"/>
        <v>20</v>
      </c>
      <c r="L7" s="175"/>
      <c r="M7" s="177" t="str">
        <f t="shared" si="2"/>
        <v/>
      </c>
      <c r="N7" s="179">
        <v>349</v>
      </c>
      <c r="O7" s="177">
        <f t="shared" si="3"/>
        <v>17</v>
      </c>
      <c r="P7" s="179"/>
      <c r="Q7" s="177" t="str">
        <f t="shared" si="4"/>
        <v/>
      </c>
      <c r="R7" s="179"/>
      <c r="S7" s="177" t="str">
        <f t="shared" si="5"/>
        <v/>
      </c>
      <c r="T7" s="179"/>
      <c r="U7" s="177" t="str">
        <f t="shared" si="6"/>
        <v/>
      </c>
      <c r="V7" s="179">
        <v>516</v>
      </c>
      <c r="W7" s="177">
        <f t="shared" si="7"/>
        <v>12</v>
      </c>
      <c r="X7" s="179"/>
      <c r="Y7" s="177" t="str">
        <f t="shared" si="8"/>
        <v/>
      </c>
      <c r="Z7" s="179"/>
      <c r="AA7" s="177" t="str">
        <f t="shared" si="9"/>
        <v/>
      </c>
      <c r="AB7" s="177">
        <f t="shared" si="10"/>
        <v>69</v>
      </c>
      <c r="AD7" s="192">
        <v>1</v>
      </c>
      <c r="AE7" s="172" t="str">
        <f>INDEX(A:A,MATCH(LARGE($AB:$AB,1),$AB:$AB, 0))</f>
        <v>BA FARGES</v>
      </c>
      <c r="AF7" s="172" t="str">
        <f>INDEX(B:B,MATCH(LARGE($AB:$AB,1),$AB:$AB, 0))</f>
        <v>Nino</v>
      </c>
      <c r="AG7" s="172" t="str">
        <f>INDEX(C:C,MATCH(LARGE($AB:$AB,1),$AB:$AB, 0))</f>
        <v>CMAA</v>
      </c>
      <c r="AH7" s="193">
        <f>LARGE($AB:$AB,1)</f>
        <v>79</v>
      </c>
    </row>
    <row r="8" spans="1:34">
      <c r="A8" s="177" t="s">
        <v>161</v>
      </c>
      <c r="B8" s="177" t="s">
        <v>162</v>
      </c>
      <c r="C8" s="177" t="s">
        <v>173</v>
      </c>
      <c r="D8" s="178">
        <v>93</v>
      </c>
      <c r="E8" s="177">
        <f t="shared" si="11"/>
        <v>17</v>
      </c>
      <c r="F8" s="178"/>
      <c r="G8" s="177" t="str">
        <f t="shared" si="0"/>
        <v/>
      </c>
      <c r="H8" s="178"/>
      <c r="I8" s="177" t="str">
        <f t="shared" si="12"/>
        <v/>
      </c>
      <c r="J8" s="175"/>
      <c r="K8" s="177" t="str">
        <f t="shared" si="1"/>
        <v/>
      </c>
      <c r="L8" s="175">
        <v>6200</v>
      </c>
      <c r="M8" s="177">
        <f t="shared" si="2"/>
        <v>19</v>
      </c>
      <c r="N8" s="179">
        <v>364</v>
      </c>
      <c r="O8" s="177">
        <f t="shared" si="3"/>
        <v>19</v>
      </c>
      <c r="P8" s="179"/>
      <c r="Q8" s="177" t="str">
        <f t="shared" si="4"/>
        <v/>
      </c>
      <c r="R8" s="179"/>
      <c r="S8" s="177" t="str">
        <f t="shared" si="5"/>
        <v/>
      </c>
      <c r="T8" s="179"/>
      <c r="U8" s="177" t="str">
        <f t="shared" si="6"/>
        <v/>
      </c>
      <c r="V8" s="179"/>
      <c r="W8" s="177" t="str">
        <f t="shared" si="7"/>
        <v/>
      </c>
      <c r="X8" s="179"/>
      <c r="Y8" s="177" t="str">
        <f t="shared" si="8"/>
        <v/>
      </c>
      <c r="Z8" s="179">
        <v>1240</v>
      </c>
      <c r="AA8" s="177">
        <f t="shared" si="9"/>
        <v>14</v>
      </c>
      <c r="AB8" s="177">
        <f t="shared" si="10"/>
        <v>69</v>
      </c>
      <c r="AD8" s="194">
        <v>2</v>
      </c>
      <c r="AE8" s="177" t="str">
        <f>INDEX(A:A,MATCH(LARGE($AB:$AB,2),$AB:$AB,0))</f>
        <v>BOHLI</v>
      </c>
      <c r="AF8" s="177" t="str">
        <f>INDEX(B:B,MATCH(LARGE($AB:$AB,2),$AB:$AB,0))</f>
        <v>Imran</v>
      </c>
      <c r="AG8" s="177" t="str">
        <f>INDEX(C:C,MATCH(LARGE($AB:$AB,2),$AB:$AB,0))</f>
        <v>LGA</v>
      </c>
      <c r="AH8" s="195">
        <f>LARGE($AB:$AB,2)</f>
        <v>74</v>
      </c>
    </row>
    <row r="9" spans="1:34" ht="16.5" thickBot="1">
      <c r="A9" s="177" t="s">
        <v>183</v>
      </c>
      <c r="B9" s="177" t="s">
        <v>224</v>
      </c>
      <c r="C9" s="177" t="s">
        <v>176</v>
      </c>
      <c r="D9" s="178">
        <v>97</v>
      </c>
      <c r="E9" s="177">
        <f t="shared" si="11"/>
        <v>15</v>
      </c>
      <c r="F9" s="178"/>
      <c r="G9" s="177" t="str">
        <f t="shared" si="0"/>
        <v/>
      </c>
      <c r="H9" s="178"/>
      <c r="I9" s="177" t="str">
        <f t="shared" si="12"/>
        <v/>
      </c>
      <c r="J9" s="175">
        <v>3450</v>
      </c>
      <c r="K9" s="177">
        <f t="shared" si="1"/>
        <v>19</v>
      </c>
      <c r="L9" s="175"/>
      <c r="M9" s="177" t="str">
        <f t="shared" si="2"/>
        <v/>
      </c>
      <c r="N9" s="179">
        <v>308</v>
      </c>
      <c r="O9" s="177">
        <f t="shared" si="3"/>
        <v>13</v>
      </c>
      <c r="P9" s="179"/>
      <c r="Q9" s="177" t="str">
        <f t="shared" si="4"/>
        <v/>
      </c>
      <c r="R9" s="179"/>
      <c r="S9" s="177" t="str">
        <f t="shared" si="5"/>
        <v/>
      </c>
      <c r="T9" s="179"/>
      <c r="U9" s="177" t="str">
        <f t="shared" si="6"/>
        <v/>
      </c>
      <c r="V9" s="179">
        <v>730</v>
      </c>
      <c r="W9" s="177">
        <f t="shared" si="7"/>
        <v>21</v>
      </c>
      <c r="X9" s="179"/>
      <c r="Y9" s="177" t="str">
        <f t="shared" si="8"/>
        <v/>
      </c>
      <c r="Z9" s="179"/>
      <c r="AA9" s="177" t="str">
        <f t="shared" si="9"/>
        <v/>
      </c>
      <c r="AB9" s="177">
        <f t="shared" si="10"/>
        <v>68</v>
      </c>
      <c r="AD9" s="211">
        <v>3</v>
      </c>
      <c r="AE9" s="209" t="str">
        <f>INDEX(A:A,MATCH(LARGE($AB:$AB,3),$AB:$AB, 0))</f>
        <v>JOSEPH</v>
      </c>
      <c r="AF9" s="209" t="str">
        <f>INDEX(B:B,MATCH(LARGE($AB:$AB,3),$AB:$AB, 0))</f>
        <v>Terence</v>
      </c>
      <c r="AG9" s="209" t="str">
        <f>INDEX(C:C,MATCH(LARGE($AB:$AB,3),$AB:$AB, 0))</f>
        <v>CMAA</v>
      </c>
      <c r="AH9" s="212">
        <f>LARGE($AB:$AB,3)</f>
        <v>71</v>
      </c>
    </row>
    <row r="10" spans="1:34">
      <c r="A10" s="177" t="s">
        <v>185</v>
      </c>
      <c r="B10" s="177" t="s">
        <v>225</v>
      </c>
      <c r="C10" s="177" t="s">
        <v>176</v>
      </c>
      <c r="D10" s="178"/>
      <c r="E10" s="177" t="str">
        <f t="shared" si="11"/>
        <v/>
      </c>
      <c r="F10" s="178">
        <v>191</v>
      </c>
      <c r="G10" s="177">
        <f t="shared" si="0"/>
        <v>17</v>
      </c>
      <c r="H10" s="178"/>
      <c r="I10" s="177" t="str">
        <f t="shared" si="12"/>
        <v/>
      </c>
      <c r="J10" s="175">
        <v>3430</v>
      </c>
      <c r="K10" s="177">
        <f t="shared" si="1"/>
        <v>19</v>
      </c>
      <c r="L10" s="175"/>
      <c r="M10" s="177" t="str">
        <f t="shared" si="2"/>
        <v/>
      </c>
      <c r="N10" s="179"/>
      <c r="O10" s="177" t="str">
        <f t="shared" si="3"/>
        <v/>
      </c>
      <c r="P10" s="179"/>
      <c r="Q10" s="177" t="str">
        <f t="shared" si="4"/>
        <v/>
      </c>
      <c r="R10" s="179">
        <v>753</v>
      </c>
      <c r="S10" s="177">
        <f t="shared" si="5"/>
        <v>21</v>
      </c>
      <c r="T10" s="179"/>
      <c r="U10" s="177" t="str">
        <f t="shared" si="6"/>
        <v/>
      </c>
      <c r="V10" s="179"/>
      <c r="W10" s="177" t="str">
        <f t="shared" si="7"/>
        <v/>
      </c>
      <c r="X10" s="179"/>
      <c r="Y10" s="177" t="str">
        <f t="shared" si="8"/>
        <v/>
      </c>
      <c r="Z10" s="179">
        <v>956</v>
      </c>
      <c r="AA10" s="177">
        <f t="shared" si="9"/>
        <v>11</v>
      </c>
      <c r="AB10" s="177">
        <f t="shared" si="10"/>
        <v>68</v>
      </c>
      <c r="AD10" s="278" t="s">
        <v>393</v>
      </c>
      <c r="AE10" s="279"/>
      <c r="AF10" s="279"/>
      <c r="AG10" s="279"/>
      <c r="AH10" s="280"/>
    </row>
    <row r="11" spans="1:34" ht="16.5" thickBot="1">
      <c r="A11" s="177" t="s">
        <v>324</v>
      </c>
      <c r="B11" s="177" t="s">
        <v>325</v>
      </c>
      <c r="C11" s="177" t="s">
        <v>303</v>
      </c>
      <c r="D11" s="178"/>
      <c r="E11" s="177" t="str">
        <f t="shared" si="11"/>
        <v/>
      </c>
      <c r="F11" s="178"/>
      <c r="G11" s="177" t="str">
        <f t="shared" si="0"/>
        <v/>
      </c>
      <c r="H11" s="178">
        <v>90</v>
      </c>
      <c r="I11" s="177">
        <f t="shared" si="12"/>
        <v>22</v>
      </c>
      <c r="J11" s="175">
        <v>3340</v>
      </c>
      <c r="K11" s="177">
        <f t="shared" si="1"/>
        <v>21</v>
      </c>
      <c r="L11" s="175"/>
      <c r="M11" s="177" t="str">
        <f t="shared" si="2"/>
        <v/>
      </c>
      <c r="N11" s="179">
        <v>0</v>
      </c>
      <c r="O11" s="177">
        <f t="shared" si="3"/>
        <v>1</v>
      </c>
      <c r="P11" s="179"/>
      <c r="Q11" s="177" t="str">
        <f t="shared" si="4"/>
        <v/>
      </c>
      <c r="R11" s="179"/>
      <c r="S11" s="177" t="str">
        <f t="shared" si="5"/>
        <v/>
      </c>
      <c r="T11" s="179"/>
      <c r="U11" s="177" t="str">
        <f t="shared" si="6"/>
        <v/>
      </c>
      <c r="V11" s="179">
        <v>800</v>
      </c>
      <c r="W11" s="177">
        <f t="shared" si="7"/>
        <v>23</v>
      </c>
      <c r="X11" s="179"/>
      <c r="Y11" s="177" t="str">
        <f t="shared" si="8"/>
        <v/>
      </c>
      <c r="Z11" s="179"/>
      <c r="AA11" s="177" t="str">
        <f t="shared" si="9"/>
        <v/>
      </c>
      <c r="AB11" s="177">
        <f t="shared" si="10"/>
        <v>67</v>
      </c>
      <c r="AD11" s="199" t="s">
        <v>392</v>
      </c>
      <c r="AE11" s="190" t="s">
        <v>68</v>
      </c>
      <c r="AF11" s="190" t="s">
        <v>63</v>
      </c>
      <c r="AG11" s="190" t="s">
        <v>64</v>
      </c>
      <c r="AH11" s="191" t="s">
        <v>391</v>
      </c>
    </row>
    <row r="12" spans="1:34" ht="16.5" thickTop="1">
      <c r="A12" s="177" t="s">
        <v>228</v>
      </c>
      <c r="B12" s="177" t="s">
        <v>229</v>
      </c>
      <c r="C12" s="177" t="s">
        <v>176</v>
      </c>
      <c r="D12" s="178">
        <v>95</v>
      </c>
      <c r="E12" s="177">
        <f t="shared" si="11"/>
        <v>16</v>
      </c>
      <c r="F12" s="178"/>
      <c r="G12" s="177"/>
      <c r="H12" s="178"/>
      <c r="I12" s="177" t="str">
        <f t="shared" si="12"/>
        <v/>
      </c>
      <c r="J12" s="175">
        <v>3490</v>
      </c>
      <c r="K12" s="177">
        <f t="shared" si="1"/>
        <v>18</v>
      </c>
      <c r="L12" s="175"/>
      <c r="M12" s="177" t="str">
        <f t="shared" si="2"/>
        <v/>
      </c>
      <c r="N12" s="179"/>
      <c r="O12" s="177" t="str">
        <f t="shared" si="3"/>
        <v/>
      </c>
      <c r="P12" s="179">
        <v>115</v>
      </c>
      <c r="Q12" s="177">
        <f t="shared" si="4"/>
        <v>20</v>
      </c>
      <c r="R12" s="179"/>
      <c r="S12" s="177" t="str">
        <f t="shared" si="5"/>
        <v/>
      </c>
      <c r="T12" s="179"/>
      <c r="U12" s="177" t="str">
        <f t="shared" si="6"/>
        <v/>
      </c>
      <c r="V12" s="179"/>
      <c r="W12" s="177" t="str">
        <f t="shared" si="7"/>
        <v/>
      </c>
      <c r="X12" s="179"/>
      <c r="Y12" s="177" t="str">
        <f t="shared" si="8"/>
        <v/>
      </c>
      <c r="Z12" s="179">
        <v>1164</v>
      </c>
      <c r="AA12" s="177">
        <f t="shared" si="9"/>
        <v>13</v>
      </c>
      <c r="AB12" s="177">
        <f t="shared" si="10"/>
        <v>67</v>
      </c>
      <c r="AD12" s="213" t="s">
        <v>9</v>
      </c>
      <c r="AE12" s="172" t="str">
        <f>INDEX(A:A,MATCH(MIN($D:$D),$D:$D,0))</f>
        <v>SEBASTIAO CASANLI</v>
      </c>
      <c r="AF12" s="172" t="str">
        <f>INDEX(B:B,MATCH(MIN($D:$D),$D:$D,0))</f>
        <v>Jaden</v>
      </c>
      <c r="AG12" s="172" t="str">
        <f>INDEX(C:C,MATCH(MIN($D:$D),$D:$D,0))</f>
        <v>SDUS</v>
      </c>
      <c r="AH12" s="203">
        <f>MIN($D:$D)</f>
        <v>89</v>
      </c>
    </row>
    <row r="13" spans="1:34">
      <c r="A13" s="177" t="s">
        <v>265</v>
      </c>
      <c r="B13" s="177" t="s">
        <v>380</v>
      </c>
      <c r="C13" s="177" t="s">
        <v>254</v>
      </c>
      <c r="D13" s="178">
        <v>108</v>
      </c>
      <c r="E13" s="177">
        <f t="shared" si="11"/>
        <v>11</v>
      </c>
      <c r="F13" s="178"/>
      <c r="G13" s="177" t="str">
        <f t="shared" ref="G13:G28" si="13">IF(ISBLANK(F13),"",VLOOKUP(F13,Po_120_m,2))</f>
        <v/>
      </c>
      <c r="H13" s="178"/>
      <c r="I13" s="177" t="str">
        <f t="shared" si="12"/>
        <v/>
      </c>
      <c r="J13" s="175">
        <v>3569</v>
      </c>
      <c r="K13" s="177">
        <f t="shared" si="1"/>
        <v>16</v>
      </c>
      <c r="L13" s="175"/>
      <c r="M13" s="177" t="str">
        <f t="shared" si="2"/>
        <v/>
      </c>
      <c r="N13" s="179"/>
      <c r="O13" s="177" t="str">
        <f t="shared" si="3"/>
        <v/>
      </c>
      <c r="P13" s="179"/>
      <c r="Q13" s="177" t="str">
        <f t="shared" si="4"/>
        <v/>
      </c>
      <c r="R13" s="179">
        <v>704</v>
      </c>
      <c r="S13" s="177">
        <f t="shared" si="5"/>
        <v>19</v>
      </c>
      <c r="T13" s="179"/>
      <c r="U13" s="177" t="str">
        <f t="shared" si="6"/>
        <v/>
      </c>
      <c r="V13" s="179">
        <v>635</v>
      </c>
      <c r="W13" s="177">
        <f t="shared" si="7"/>
        <v>18</v>
      </c>
      <c r="X13" s="179"/>
      <c r="Y13" s="177" t="str">
        <f t="shared" si="8"/>
        <v/>
      </c>
      <c r="Z13" s="179"/>
      <c r="AA13" s="177" t="str">
        <f t="shared" si="9"/>
        <v/>
      </c>
      <c r="AB13" s="177">
        <f t="shared" si="10"/>
        <v>64</v>
      </c>
      <c r="AD13" s="214" t="s">
        <v>10</v>
      </c>
      <c r="AE13" s="177" t="str">
        <f>INDEX(A:A,MATCH(MIN($F:$F),$F:$F, 0))</f>
        <v>BA FARGES</v>
      </c>
      <c r="AF13" s="177" t="str">
        <f>INDEX(B:B,MATCH(MIN($F:$F),$F:$F, 0))</f>
        <v>Nino</v>
      </c>
      <c r="AG13" s="177" t="str">
        <f>INDEX(C:C,MATCH(MIN($F:$F),$F:$F, 0))</f>
        <v>CMAA</v>
      </c>
      <c r="AH13" s="205">
        <f>MIN($F:$F)</f>
        <v>171</v>
      </c>
    </row>
    <row r="14" spans="1:34">
      <c r="A14" s="180" t="s">
        <v>458</v>
      </c>
      <c r="B14" s="180" t="s">
        <v>461</v>
      </c>
      <c r="C14" s="180" t="s">
        <v>254</v>
      </c>
      <c r="D14" s="178">
        <v>102</v>
      </c>
      <c r="E14" s="177">
        <f t="shared" si="11"/>
        <v>13</v>
      </c>
      <c r="F14" s="178"/>
      <c r="G14" s="177" t="str">
        <f t="shared" si="13"/>
        <v/>
      </c>
      <c r="H14" s="178"/>
      <c r="I14" s="177" t="str">
        <f t="shared" si="12"/>
        <v/>
      </c>
      <c r="J14" s="175">
        <v>4332</v>
      </c>
      <c r="K14" s="177">
        <f t="shared" si="1"/>
        <v>10</v>
      </c>
      <c r="L14" s="177"/>
      <c r="M14" s="177" t="str">
        <f t="shared" si="2"/>
        <v/>
      </c>
      <c r="N14" s="179"/>
      <c r="O14" s="177" t="str">
        <f t="shared" si="3"/>
        <v/>
      </c>
      <c r="P14" s="179"/>
      <c r="Q14" s="177" t="str">
        <f t="shared" si="4"/>
        <v/>
      </c>
      <c r="R14" s="179">
        <v>748</v>
      </c>
      <c r="S14" s="177">
        <f t="shared" si="5"/>
        <v>20</v>
      </c>
      <c r="T14" s="179"/>
      <c r="U14" s="177" t="str">
        <f t="shared" si="6"/>
        <v/>
      </c>
      <c r="V14" s="179">
        <v>649</v>
      </c>
      <c r="W14" s="177">
        <f t="shared" si="7"/>
        <v>19</v>
      </c>
      <c r="X14" s="179"/>
      <c r="Y14" s="177" t="str">
        <f t="shared" si="8"/>
        <v/>
      </c>
      <c r="Z14" s="179"/>
      <c r="AA14" s="177" t="str">
        <f t="shared" si="9"/>
        <v/>
      </c>
      <c r="AB14" s="177">
        <f t="shared" si="10"/>
        <v>62</v>
      </c>
      <c r="AD14" s="214" t="s">
        <v>1</v>
      </c>
      <c r="AE14" s="177" t="str">
        <f>INDEX(A:A,MATCH(MIN($H:$H),$H:$H, 0))</f>
        <v>OUKACHEBI</v>
      </c>
      <c r="AF14" s="177" t="str">
        <f>INDEX(B:B,MATCH(MIN($G:$G),$G:$G, 0))</f>
        <v>Timotie</v>
      </c>
      <c r="AG14" s="177" t="str">
        <f>INDEX(C:C,MATCH(MIN($G:$G),$G:$G, 0))</f>
        <v>CMAA</v>
      </c>
      <c r="AH14" s="205">
        <f>MIN($H:$H)</f>
        <v>90</v>
      </c>
    </row>
    <row r="15" spans="1:34">
      <c r="A15" s="177" t="s">
        <v>333</v>
      </c>
      <c r="B15" s="177" t="s">
        <v>334</v>
      </c>
      <c r="C15" s="177" t="s">
        <v>303</v>
      </c>
      <c r="D15" s="177"/>
      <c r="E15" s="177"/>
      <c r="F15" s="178">
        <v>196</v>
      </c>
      <c r="G15" s="177">
        <f t="shared" si="13"/>
        <v>16</v>
      </c>
      <c r="H15" s="178"/>
      <c r="I15" s="177"/>
      <c r="J15" s="175">
        <v>4120</v>
      </c>
      <c r="K15" s="177">
        <f t="shared" si="1"/>
        <v>13</v>
      </c>
      <c r="L15" s="175"/>
      <c r="M15" s="177" t="str">
        <f t="shared" si="2"/>
        <v/>
      </c>
      <c r="N15" s="179">
        <v>334</v>
      </c>
      <c r="O15" s="177">
        <f t="shared" si="3"/>
        <v>16</v>
      </c>
      <c r="P15" s="179"/>
      <c r="Q15" s="177" t="str">
        <f t="shared" si="4"/>
        <v/>
      </c>
      <c r="R15" s="179"/>
      <c r="S15" s="177" t="str">
        <f t="shared" si="5"/>
        <v/>
      </c>
      <c r="T15" s="179"/>
      <c r="U15" s="177" t="str">
        <f t="shared" si="6"/>
        <v/>
      </c>
      <c r="V15" s="179">
        <v>536</v>
      </c>
      <c r="W15" s="177">
        <f t="shared" si="7"/>
        <v>13</v>
      </c>
      <c r="X15" s="179"/>
      <c r="Y15" s="177" t="str">
        <f t="shared" si="8"/>
        <v/>
      </c>
      <c r="Z15" s="179"/>
      <c r="AA15" s="177" t="str">
        <f t="shared" si="9"/>
        <v/>
      </c>
      <c r="AB15" s="177">
        <f t="shared" si="10"/>
        <v>58</v>
      </c>
      <c r="AD15" s="214" t="s">
        <v>11</v>
      </c>
      <c r="AE15" s="177" t="str">
        <f>INDEX(A:A,MATCH(MIN($J:$J),$J:$J, 0))</f>
        <v>BA FARGES</v>
      </c>
      <c r="AF15" s="177" t="str">
        <f>INDEX(B:B,MATCH(MIN($I:$I),$I:$I, 0))</f>
        <v>Terence</v>
      </c>
      <c r="AG15" s="177" t="str">
        <f>INDEX(C:C,MATCH(MIN($I:$I),$I:$I, 0))</f>
        <v>CMAA</v>
      </c>
      <c r="AH15" s="206">
        <f>MIN($J:$J)</f>
        <v>3309</v>
      </c>
    </row>
    <row r="16" spans="1:34">
      <c r="A16" s="177" t="s">
        <v>441</v>
      </c>
      <c r="B16" s="177" t="s">
        <v>455</v>
      </c>
      <c r="C16" s="177" t="s">
        <v>400</v>
      </c>
      <c r="D16" s="178">
        <v>104</v>
      </c>
      <c r="E16" s="177">
        <f t="shared" ref="E16:E28" si="14">IF(ISBLANK(D16),"",VLOOKUP(D16,Po_60_m,2))</f>
        <v>12</v>
      </c>
      <c r="F16" s="178"/>
      <c r="G16" s="177" t="str">
        <f t="shared" si="13"/>
        <v/>
      </c>
      <c r="H16" s="178"/>
      <c r="I16" s="177" t="str">
        <f t="shared" ref="I16:I28" si="15">IF(ISBLANK(H16),"",VLOOKUP(H16,Po_50_m_H.,2))</f>
        <v/>
      </c>
      <c r="J16" s="175"/>
      <c r="K16" s="177" t="str">
        <f t="shared" si="1"/>
        <v/>
      </c>
      <c r="L16" s="175">
        <v>6380</v>
      </c>
      <c r="M16" s="177">
        <f t="shared" si="2"/>
        <v>17</v>
      </c>
      <c r="N16" s="179"/>
      <c r="O16" s="177" t="str">
        <f t="shared" si="3"/>
        <v/>
      </c>
      <c r="P16" s="179"/>
      <c r="Q16" s="177" t="str">
        <f t="shared" si="4"/>
        <v/>
      </c>
      <c r="R16" s="179">
        <v>630</v>
      </c>
      <c r="S16" s="177">
        <f t="shared" si="5"/>
        <v>15</v>
      </c>
      <c r="T16" s="179"/>
      <c r="U16" s="177" t="str">
        <f t="shared" si="6"/>
        <v/>
      </c>
      <c r="V16" s="179">
        <v>496</v>
      </c>
      <c r="W16" s="177">
        <f t="shared" si="7"/>
        <v>11</v>
      </c>
      <c r="X16" s="179"/>
      <c r="Y16" s="177" t="str">
        <f t="shared" si="8"/>
        <v/>
      </c>
      <c r="Z16" s="179"/>
      <c r="AA16" s="177" t="str">
        <f t="shared" si="9"/>
        <v/>
      </c>
      <c r="AB16" s="177">
        <f t="shared" si="10"/>
        <v>55</v>
      </c>
      <c r="AD16" s="214" t="s">
        <v>15</v>
      </c>
      <c r="AE16" s="177" t="str">
        <f>INDEX(A:A,MATCH(MIN($L:$L),$L:$L, 0))</f>
        <v>DIANKA</v>
      </c>
      <c r="AF16" s="177" t="str">
        <f>INDEX(B:B,MATCH(MIN($L:$L),$L:$L, 0))</f>
        <v>Salih</v>
      </c>
      <c r="AG16" s="177" t="str">
        <f>INDEX(C:C,MATCH(MIN($L:$L),$L:$L, 0))</f>
        <v>BMSA</v>
      </c>
      <c r="AH16" s="206">
        <f>MIN($L:$L)</f>
        <v>6000</v>
      </c>
    </row>
    <row r="17" spans="1:34">
      <c r="A17" s="177" t="s">
        <v>171</v>
      </c>
      <c r="B17" s="177" t="s">
        <v>223</v>
      </c>
      <c r="C17" s="177" t="s">
        <v>176</v>
      </c>
      <c r="D17" s="178"/>
      <c r="E17" s="177" t="str">
        <f t="shared" si="14"/>
        <v/>
      </c>
      <c r="F17" s="178">
        <v>200</v>
      </c>
      <c r="G17" s="177">
        <f t="shared" si="13"/>
        <v>16</v>
      </c>
      <c r="H17" s="178"/>
      <c r="I17" s="177" t="str">
        <f t="shared" si="15"/>
        <v/>
      </c>
      <c r="J17" s="175"/>
      <c r="K17" s="177" t="str">
        <f t="shared" si="1"/>
        <v/>
      </c>
      <c r="L17" s="175">
        <v>7090</v>
      </c>
      <c r="M17" s="177">
        <f t="shared" si="2"/>
        <v>14</v>
      </c>
      <c r="N17" s="179">
        <v>272</v>
      </c>
      <c r="O17" s="177">
        <f t="shared" si="3"/>
        <v>10</v>
      </c>
      <c r="P17" s="179"/>
      <c r="Q17" s="177" t="str">
        <f t="shared" si="4"/>
        <v/>
      </c>
      <c r="R17" s="179"/>
      <c r="S17" s="177" t="str">
        <f t="shared" si="5"/>
        <v/>
      </c>
      <c r="T17" s="179"/>
      <c r="U17" s="177" t="str">
        <f t="shared" si="6"/>
        <v/>
      </c>
      <c r="V17" s="179">
        <v>551</v>
      </c>
      <c r="W17" s="177">
        <f t="shared" si="7"/>
        <v>14</v>
      </c>
      <c r="X17" s="179"/>
      <c r="Y17" s="177" t="str">
        <f t="shared" si="8"/>
        <v/>
      </c>
      <c r="Z17" s="179"/>
      <c r="AA17" s="177" t="str">
        <f t="shared" si="9"/>
        <v/>
      </c>
      <c r="AB17" s="177">
        <f t="shared" si="10"/>
        <v>54</v>
      </c>
      <c r="AD17" s="214" t="s">
        <v>5</v>
      </c>
      <c r="AE17" s="177" t="str">
        <f>INDEX(A:A,MATCH(MAX($N:$N),$N:$N, 0))</f>
        <v>BA FARGES</v>
      </c>
      <c r="AF17" s="177" t="str">
        <f>INDEX(B:B,MATCH(MAX($N:$N),$N:$N, 0))</f>
        <v>Nino</v>
      </c>
      <c r="AG17" s="177" t="str">
        <f>INDEX(C:C,MATCH(MAX($N:$N),$N:$N, 0))</f>
        <v>CMAA</v>
      </c>
      <c r="AH17" s="207">
        <f>MAX($N:$N)</f>
        <v>376</v>
      </c>
    </row>
    <row r="18" spans="1:34">
      <c r="A18" s="177" t="s">
        <v>164</v>
      </c>
      <c r="B18" s="177" t="s">
        <v>165</v>
      </c>
      <c r="C18" s="177" t="s">
        <v>173</v>
      </c>
      <c r="D18" s="178">
        <v>100</v>
      </c>
      <c r="E18" s="177">
        <f t="shared" si="14"/>
        <v>14</v>
      </c>
      <c r="F18" s="178"/>
      <c r="G18" s="177" t="str">
        <f t="shared" si="13"/>
        <v/>
      </c>
      <c r="H18" s="178"/>
      <c r="I18" s="177" t="str">
        <f t="shared" si="15"/>
        <v/>
      </c>
      <c r="J18" s="175">
        <v>4108</v>
      </c>
      <c r="K18" s="177">
        <f t="shared" si="1"/>
        <v>13</v>
      </c>
      <c r="L18" s="175"/>
      <c r="M18" s="177" t="str">
        <f t="shared" si="2"/>
        <v/>
      </c>
      <c r="N18" s="179">
        <v>288</v>
      </c>
      <c r="O18" s="177">
        <f t="shared" si="3"/>
        <v>11</v>
      </c>
      <c r="P18" s="179"/>
      <c r="Q18" s="177" t="str">
        <f t="shared" si="4"/>
        <v/>
      </c>
      <c r="R18" s="179"/>
      <c r="S18" s="177" t="str">
        <f t="shared" si="5"/>
        <v/>
      </c>
      <c r="T18" s="179"/>
      <c r="U18" s="177" t="str">
        <f t="shared" si="6"/>
        <v/>
      </c>
      <c r="V18" s="179"/>
      <c r="W18" s="177" t="str">
        <f t="shared" si="7"/>
        <v/>
      </c>
      <c r="X18" s="179"/>
      <c r="Y18" s="177" t="str">
        <f t="shared" si="8"/>
        <v/>
      </c>
      <c r="Z18" s="179">
        <v>988</v>
      </c>
      <c r="AA18" s="177">
        <f t="shared" si="9"/>
        <v>11</v>
      </c>
      <c r="AB18" s="177">
        <f t="shared" si="10"/>
        <v>49</v>
      </c>
      <c r="AD18" s="214" t="s">
        <v>12</v>
      </c>
      <c r="AE18" s="177" t="str">
        <f>INDEX(A:A,MATCH(MAX($P:$P),$P:$P, 0))</f>
        <v>ZEINOUN</v>
      </c>
      <c r="AF18" s="177" t="str">
        <f>INDEX(B:B,MATCH(MAX($P:$P),$P:$P, 0))</f>
        <v>Djibril</v>
      </c>
      <c r="AG18" s="177" t="str">
        <f>INDEX(C:C,MATCH(MAX($P:$P),$P:$P, 0))</f>
        <v>TAC</v>
      </c>
      <c r="AH18" s="207">
        <f>MAX($P:$P)</f>
        <v>115</v>
      </c>
    </row>
    <row r="19" spans="1:34">
      <c r="A19" s="177" t="s">
        <v>264</v>
      </c>
      <c r="B19" s="177" t="s">
        <v>379</v>
      </c>
      <c r="C19" s="177" t="s">
        <v>254</v>
      </c>
      <c r="D19" s="178">
        <v>98</v>
      </c>
      <c r="E19" s="177">
        <f t="shared" si="14"/>
        <v>15</v>
      </c>
      <c r="F19" s="178"/>
      <c r="G19" s="177" t="str">
        <f t="shared" si="13"/>
        <v/>
      </c>
      <c r="H19" s="178"/>
      <c r="I19" s="177" t="str">
        <f t="shared" si="15"/>
        <v/>
      </c>
      <c r="J19" s="175">
        <v>3584</v>
      </c>
      <c r="K19" s="177">
        <f t="shared" si="1"/>
        <v>16</v>
      </c>
      <c r="L19" s="175"/>
      <c r="M19" s="177" t="str">
        <f t="shared" si="2"/>
        <v/>
      </c>
      <c r="N19" s="179"/>
      <c r="O19" s="177" t="str">
        <f t="shared" si="3"/>
        <v/>
      </c>
      <c r="P19" s="179"/>
      <c r="Q19" s="177" t="str">
        <f t="shared" si="4"/>
        <v/>
      </c>
      <c r="R19" s="179">
        <v>0</v>
      </c>
      <c r="S19" s="177">
        <f t="shared" si="5"/>
        <v>1</v>
      </c>
      <c r="T19" s="179"/>
      <c r="U19" s="177" t="str">
        <f t="shared" si="6"/>
        <v/>
      </c>
      <c r="V19" s="179">
        <v>598</v>
      </c>
      <c r="W19" s="177">
        <f t="shared" si="7"/>
        <v>16</v>
      </c>
      <c r="X19" s="179"/>
      <c r="Y19" s="177" t="str">
        <f t="shared" si="8"/>
        <v/>
      </c>
      <c r="Z19" s="179"/>
      <c r="AA19" s="177" t="str">
        <f t="shared" si="9"/>
        <v/>
      </c>
      <c r="AB19" s="177">
        <f t="shared" si="10"/>
        <v>48</v>
      </c>
      <c r="AD19" s="214" t="s">
        <v>13</v>
      </c>
      <c r="AE19" s="177" t="str">
        <f>INDEX(A:A,MATCH(MAX($R:$R),$R:$R, 0))</f>
        <v>BOHLI</v>
      </c>
      <c r="AF19" s="177" t="str">
        <f>INDEX(B:B,MATCH(MAX($R:$R),$R:$R, 0))</f>
        <v>Imran</v>
      </c>
      <c r="AG19" s="177" t="str">
        <f>INDEX(C:C,MATCH(MAX($R:$R),$R:$R, 0))</f>
        <v>LGA</v>
      </c>
      <c r="AH19" s="207">
        <f>MAX($R:$R)</f>
        <v>831</v>
      </c>
    </row>
    <row r="20" spans="1:34">
      <c r="A20" s="177" t="s">
        <v>284</v>
      </c>
      <c r="B20" s="177" t="s">
        <v>285</v>
      </c>
      <c r="C20" s="177" t="s">
        <v>273</v>
      </c>
      <c r="D20" s="178">
        <v>89</v>
      </c>
      <c r="E20" s="177">
        <f t="shared" si="14"/>
        <v>20</v>
      </c>
      <c r="F20" s="178"/>
      <c r="G20" s="177" t="str">
        <f t="shared" si="13"/>
        <v/>
      </c>
      <c r="H20" s="178"/>
      <c r="I20" s="177" t="str">
        <f t="shared" si="15"/>
        <v/>
      </c>
      <c r="J20" s="175">
        <v>4173</v>
      </c>
      <c r="K20" s="177">
        <f t="shared" si="1"/>
        <v>12</v>
      </c>
      <c r="L20" s="175"/>
      <c r="M20" s="177" t="str">
        <f t="shared" si="2"/>
        <v/>
      </c>
      <c r="N20" s="179">
        <v>273</v>
      </c>
      <c r="O20" s="177">
        <f t="shared" si="3"/>
        <v>10</v>
      </c>
      <c r="P20" s="179"/>
      <c r="Q20" s="177" t="str">
        <f t="shared" si="4"/>
        <v/>
      </c>
      <c r="R20" s="179"/>
      <c r="S20" s="177" t="str">
        <f t="shared" si="5"/>
        <v/>
      </c>
      <c r="T20" s="179"/>
      <c r="U20" s="177" t="str">
        <f t="shared" si="6"/>
        <v/>
      </c>
      <c r="V20" s="179"/>
      <c r="W20" s="177" t="str">
        <f t="shared" si="7"/>
        <v/>
      </c>
      <c r="X20" s="179"/>
      <c r="Y20" s="177" t="str">
        <f t="shared" si="8"/>
        <v/>
      </c>
      <c r="Z20" s="179">
        <v>650</v>
      </c>
      <c r="AA20" s="177">
        <f t="shared" si="9"/>
        <v>5</v>
      </c>
      <c r="AB20" s="177">
        <f t="shared" si="10"/>
        <v>47</v>
      </c>
      <c r="AD20" s="214" t="s">
        <v>14</v>
      </c>
      <c r="AE20" s="177" t="e">
        <f>INDEX(A:A,MATCH(MAX($T:$T),$T:$T, 0))</f>
        <v>#N/A</v>
      </c>
      <c r="AF20" s="177" t="e">
        <f>INDEX(B:B,MATCH(MAX($T:$T),$T:$T, 0))</f>
        <v>#N/A</v>
      </c>
      <c r="AG20" s="177" t="e">
        <f>INDEX(C:C,MATCH(MAX($T:$T),$T:$T, 0))</f>
        <v>#N/A</v>
      </c>
      <c r="AH20" s="207">
        <f>MAX($T:$T)</f>
        <v>0</v>
      </c>
    </row>
    <row r="21" spans="1:34">
      <c r="A21" s="177" t="s">
        <v>90</v>
      </c>
      <c r="B21" s="177" t="s">
        <v>110</v>
      </c>
      <c r="C21" s="177" t="s">
        <v>75</v>
      </c>
      <c r="D21" s="178">
        <v>108</v>
      </c>
      <c r="E21" s="177">
        <f t="shared" si="14"/>
        <v>11</v>
      </c>
      <c r="F21" s="178"/>
      <c r="G21" s="177" t="str">
        <f t="shared" si="13"/>
        <v/>
      </c>
      <c r="H21" s="178"/>
      <c r="I21" s="177" t="str">
        <f t="shared" si="15"/>
        <v/>
      </c>
      <c r="J21" s="175"/>
      <c r="K21" s="177" t="str">
        <f t="shared" si="1"/>
        <v/>
      </c>
      <c r="L21" s="175">
        <v>6000</v>
      </c>
      <c r="M21" s="177">
        <f t="shared" si="2"/>
        <v>21</v>
      </c>
      <c r="N21" s="179">
        <v>216</v>
      </c>
      <c r="O21" s="177">
        <f t="shared" si="3"/>
        <v>4</v>
      </c>
      <c r="P21" s="179"/>
      <c r="Q21" s="177" t="str">
        <f t="shared" si="4"/>
        <v/>
      </c>
      <c r="R21" s="179"/>
      <c r="S21" s="177" t="str">
        <f t="shared" si="5"/>
        <v/>
      </c>
      <c r="T21" s="179"/>
      <c r="U21" s="177" t="str">
        <f t="shared" si="6"/>
        <v/>
      </c>
      <c r="V21" s="179">
        <v>394</v>
      </c>
      <c r="W21" s="177">
        <f t="shared" si="7"/>
        <v>6</v>
      </c>
      <c r="X21" s="179"/>
      <c r="Y21" s="177" t="str">
        <f t="shared" si="8"/>
        <v/>
      </c>
      <c r="Z21" s="179"/>
      <c r="AA21" s="177" t="str">
        <f t="shared" si="9"/>
        <v/>
      </c>
      <c r="AB21" s="177">
        <f t="shared" si="10"/>
        <v>42</v>
      </c>
      <c r="AD21" s="214" t="s">
        <v>16</v>
      </c>
      <c r="AE21" s="177" t="str">
        <f>INDEX(A:A,MATCH(MAX($V:$V),$V:$V, 0))</f>
        <v>OUKACHEBI</v>
      </c>
      <c r="AF21" s="177" t="str">
        <f>INDEX(B:B,MATCH(MAX($V:$V),$V:$V, 0))</f>
        <v>Abderahim</v>
      </c>
      <c r="AG21" s="177" t="str">
        <f>INDEX(C:C,MATCH(MAX($V:$V),$V:$V, 0))</f>
        <v>CMAA</v>
      </c>
      <c r="AH21" s="207">
        <f>MAX($V:$V)</f>
        <v>800</v>
      </c>
    </row>
    <row r="22" spans="1:34">
      <c r="A22" s="177" t="s">
        <v>226</v>
      </c>
      <c r="B22" s="177" t="s">
        <v>227</v>
      </c>
      <c r="C22" s="177" t="s">
        <v>176</v>
      </c>
      <c r="D22" s="178">
        <v>106</v>
      </c>
      <c r="E22" s="177">
        <f t="shared" si="14"/>
        <v>11</v>
      </c>
      <c r="F22" s="178"/>
      <c r="G22" s="177" t="str">
        <f t="shared" si="13"/>
        <v/>
      </c>
      <c r="H22" s="178"/>
      <c r="I22" s="177" t="str">
        <f t="shared" si="15"/>
        <v/>
      </c>
      <c r="J22" s="175">
        <v>3589</v>
      </c>
      <c r="K22" s="177">
        <f t="shared" si="1"/>
        <v>16</v>
      </c>
      <c r="L22" s="175"/>
      <c r="M22" s="177" t="str">
        <f t="shared" si="2"/>
        <v/>
      </c>
      <c r="N22" s="179">
        <v>237</v>
      </c>
      <c r="O22" s="177">
        <f t="shared" si="3"/>
        <v>6</v>
      </c>
      <c r="P22" s="179"/>
      <c r="Q22" s="177" t="str">
        <f t="shared" si="4"/>
        <v/>
      </c>
      <c r="R22" s="179"/>
      <c r="S22" s="177" t="str">
        <f t="shared" si="5"/>
        <v/>
      </c>
      <c r="T22" s="179"/>
      <c r="U22" s="177" t="str">
        <f t="shared" si="6"/>
        <v/>
      </c>
      <c r="V22" s="179">
        <v>420</v>
      </c>
      <c r="W22" s="177">
        <f t="shared" si="7"/>
        <v>8</v>
      </c>
      <c r="X22" s="179"/>
      <c r="Y22" s="177" t="str">
        <f t="shared" si="8"/>
        <v/>
      </c>
      <c r="Z22" s="179"/>
      <c r="AA22" s="177" t="str">
        <f t="shared" si="9"/>
        <v/>
      </c>
      <c r="AB22" s="177">
        <f t="shared" si="10"/>
        <v>41</v>
      </c>
      <c r="AD22" s="214" t="s">
        <v>17</v>
      </c>
      <c r="AE22" s="177" t="str">
        <f>INDEX(A:A,MATCH(MAX($X:$X),$X:$X, 0))</f>
        <v>MEDJANE</v>
      </c>
      <c r="AF22" s="177" t="str">
        <f>INDEX(B:B,MATCH(MAX($X:$X),$X:$X, 0))</f>
        <v>Ayden</v>
      </c>
      <c r="AG22" s="177" t="str">
        <f>INDEX(C:C,MATCH(MAX($X:$X),$X:$X, 0))</f>
        <v>NLSA</v>
      </c>
      <c r="AH22" s="207">
        <f>MAX($X:$X)</f>
        <v>1250</v>
      </c>
    </row>
    <row r="23" spans="1:34" ht="16.5" thickBot="1">
      <c r="A23" s="177" t="s">
        <v>106</v>
      </c>
      <c r="B23" s="177" t="s">
        <v>107</v>
      </c>
      <c r="C23" s="177" t="s">
        <v>75</v>
      </c>
      <c r="D23" s="178">
        <v>124</v>
      </c>
      <c r="E23" s="177">
        <f t="shared" si="14"/>
        <v>6</v>
      </c>
      <c r="F23" s="178"/>
      <c r="G23" s="177" t="str">
        <f t="shared" si="13"/>
        <v/>
      </c>
      <c r="H23" s="178"/>
      <c r="I23" s="177" t="str">
        <f t="shared" si="15"/>
        <v/>
      </c>
      <c r="J23" s="175"/>
      <c r="K23" s="177" t="str">
        <f t="shared" si="1"/>
        <v/>
      </c>
      <c r="L23" s="175">
        <v>6000</v>
      </c>
      <c r="M23" s="177">
        <f t="shared" si="2"/>
        <v>21</v>
      </c>
      <c r="N23" s="179"/>
      <c r="O23" s="177" t="str">
        <f t="shared" si="3"/>
        <v/>
      </c>
      <c r="P23" s="179"/>
      <c r="Q23" s="177" t="str">
        <f t="shared" si="4"/>
        <v/>
      </c>
      <c r="R23" s="179"/>
      <c r="S23" s="177" t="str">
        <f t="shared" si="5"/>
        <v/>
      </c>
      <c r="T23" s="179"/>
      <c r="U23" s="177" t="str">
        <f t="shared" si="6"/>
        <v/>
      </c>
      <c r="V23" s="179">
        <v>390</v>
      </c>
      <c r="W23" s="177">
        <f t="shared" si="7"/>
        <v>6</v>
      </c>
      <c r="X23" s="179"/>
      <c r="Y23" s="177" t="str">
        <f t="shared" si="8"/>
        <v/>
      </c>
      <c r="Z23" s="179"/>
      <c r="AA23" s="177" t="str">
        <f t="shared" si="9"/>
        <v/>
      </c>
      <c r="AB23" s="177">
        <f t="shared" si="10"/>
        <v>33</v>
      </c>
      <c r="AD23" s="215" t="s">
        <v>18</v>
      </c>
      <c r="AE23" s="209" t="str">
        <f>INDEX(A:A,MATCH(MAX($Z:$Z),$Z:$Z, 0))</f>
        <v>GILLOT</v>
      </c>
      <c r="AF23" s="209" t="str">
        <f>INDEX(B:B,MATCH(MAX($Z:$Z),$Z:$Z, 0))</f>
        <v>Liam</v>
      </c>
      <c r="AG23" s="209" t="str">
        <f>INDEX(C:C,MATCH(MAX($Z:$Z),$Z:$Z, 0))</f>
        <v>ABDO</v>
      </c>
      <c r="AH23" s="210">
        <f>MAX($Z:$Z)</f>
        <v>1240</v>
      </c>
    </row>
    <row r="24" spans="1:34">
      <c r="A24" s="177" t="s">
        <v>108</v>
      </c>
      <c r="B24" s="177" t="s">
        <v>109</v>
      </c>
      <c r="C24" s="177" t="s">
        <v>75</v>
      </c>
      <c r="D24" s="178">
        <v>109</v>
      </c>
      <c r="E24" s="177">
        <f t="shared" si="14"/>
        <v>10</v>
      </c>
      <c r="F24" s="178"/>
      <c r="G24" s="177" t="str">
        <f t="shared" si="13"/>
        <v/>
      </c>
      <c r="H24" s="178"/>
      <c r="I24" s="177" t="str">
        <f t="shared" si="15"/>
        <v/>
      </c>
      <c r="J24" s="175">
        <v>5008</v>
      </c>
      <c r="K24" s="177">
        <f t="shared" si="1"/>
        <v>7</v>
      </c>
      <c r="L24" s="175"/>
      <c r="M24" s="177" t="str">
        <f t="shared" si="2"/>
        <v/>
      </c>
      <c r="N24" s="179">
        <v>191</v>
      </c>
      <c r="O24" s="177">
        <f t="shared" si="3"/>
        <v>2</v>
      </c>
      <c r="P24" s="179"/>
      <c r="Q24" s="177" t="str">
        <f t="shared" si="4"/>
        <v/>
      </c>
      <c r="R24" s="179"/>
      <c r="S24" s="177" t="str">
        <f t="shared" si="5"/>
        <v/>
      </c>
      <c r="T24" s="179"/>
      <c r="U24" s="177" t="str">
        <f t="shared" si="6"/>
        <v/>
      </c>
      <c r="V24" s="179">
        <v>520</v>
      </c>
      <c r="W24" s="177">
        <f t="shared" si="7"/>
        <v>13</v>
      </c>
      <c r="X24" s="179"/>
      <c r="Y24" s="177" t="str">
        <f t="shared" si="8"/>
        <v/>
      </c>
      <c r="Z24" s="179"/>
      <c r="AA24" s="177" t="str">
        <f t="shared" si="9"/>
        <v/>
      </c>
      <c r="AB24" s="177">
        <f t="shared" si="10"/>
        <v>32</v>
      </c>
    </row>
    <row r="25" spans="1:34">
      <c r="A25" s="177" t="s">
        <v>430</v>
      </c>
      <c r="B25" s="177" t="s">
        <v>85</v>
      </c>
      <c r="C25" s="177" t="s">
        <v>400</v>
      </c>
      <c r="D25" s="178"/>
      <c r="E25" s="177" t="str">
        <f t="shared" si="14"/>
        <v/>
      </c>
      <c r="F25" s="178">
        <v>197</v>
      </c>
      <c r="G25" s="177">
        <f t="shared" si="13"/>
        <v>16</v>
      </c>
      <c r="H25" s="178"/>
      <c r="I25" s="177" t="str">
        <f t="shared" si="15"/>
        <v/>
      </c>
      <c r="J25" s="175"/>
      <c r="K25" s="177" t="str">
        <f t="shared" si="1"/>
        <v/>
      </c>
      <c r="L25" s="175"/>
      <c r="M25" s="177" t="str">
        <f t="shared" si="2"/>
        <v/>
      </c>
      <c r="N25" s="179"/>
      <c r="O25" s="177" t="str">
        <f t="shared" si="3"/>
        <v/>
      </c>
      <c r="P25" s="179"/>
      <c r="Q25" s="177" t="str">
        <f t="shared" si="4"/>
        <v/>
      </c>
      <c r="R25" s="179"/>
      <c r="S25" s="177" t="str">
        <f t="shared" si="5"/>
        <v/>
      </c>
      <c r="T25" s="179"/>
      <c r="U25" s="177" t="str">
        <f t="shared" si="6"/>
        <v/>
      </c>
      <c r="V25" s="179"/>
      <c r="W25" s="177" t="str">
        <f t="shared" si="7"/>
        <v/>
      </c>
      <c r="X25" s="179">
        <v>1250</v>
      </c>
      <c r="Y25" s="177">
        <f t="shared" si="8"/>
        <v>14</v>
      </c>
      <c r="Z25" s="179"/>
      <c r="AA25" s="177" t="str">
        <f t="shared" si="9"/>
        <v/>
      </c>
      <c r="AB25" s="177">
        <f t="shared" si="10"/>
        <v>30</v>
      </c>
    </row>
    <row r="26" spans="1:34">
      <c r="A26" s="177" t="s">
        <v>159</v>
      </c>
      <c r="B26" s="177" t="s">
        <v>160</v>
      </c>
      <c r="C26" s="177" t="s">
        <v>173</v>
      </c>
      <c r="D26" s="178">
        <v>119</v>
      </c>
      <c r="E26" s="177">
        <f t="shared" si="14"/>
        <v>7</v>
      </c>
      <c r="F26" s="178"/>
      <c r="G26" s="177" t="str">
        <f t="shared" si="13"/>
        <v/>
      </c>
      <c r="H26" s="178"/>
      <c r="I26" s="177" t="str">
        <f t="shared" si="15"/>
        <v/>
      </c>
      <c r="J26" s="175"/>
      <c r="K26" s="177" t="str">
        <f t="shared" si="1"/>
        <v/>
      </c>
      <c r="L26" s="175">
        <v>7030</v>
      </c>
      <c r="M26" s="177">
        <f t="shared" si="2"/>
        <v>14</v>
      </c>
      <c r="N26" s="179">
        <v>220</v>
      </c>
      <c r="O26" s="177">
        <f t="shared" si="3"/>
        <v>5</v>
      </c>
      <c r="P26" s="179"/>
      <c r="Q26" s="177" t="str">
        <f t="shared" si="4"/>
        <v/>
      </c>
      <c r="R26" s="179"/>
      <c r="S26" s="177" t="str">
        <f t="shared" si="5"/>
        <v/>
      </c>
      <c r="T26" s="179"/>
      <c r="U26" s="177" t="str">
        <f t="shared" si="6"/>
        <v/>
      </c>
      <c r="V26" s="179"/>
      <c r="W26" s="177" t="str">
        <f t="shared" si="7"/>
        <v/>
      </c>
      <c r="X26" s="179"/>
      <c r="Y26" s="177" t="str">
        <f t="shared" si="8"/>
        <v/>
      </c>
      <c r="Z26" s="179">
        <v>590</v>
      </c>
      <c r="AA26" s="177">
        <f t="shared" si="9"/>
        <v>3</v>
      </c>
      <c r="AB26" s="177">
        <f t="shared" si="10"/>
        <v>29</v>
      </c>
    </row>
    <row r="27" spans="1:34">
      <c r="A27" s="177" t="s">
        <v>282</v>
      </c>
      <c r="B27" s="177" t="s">
        <v>283</v>
      </c>
      <c r="C27" s="177" t="s">
        <v>273</v>
      </c>
      <c r="D27" s="178">
        <v>100</v>
      </c>
      <c r="E27" s="177">
        <f t="shared" si="14"/>
        <v>14</v>
      </c>
      <c r="F27" s="178"/>
      <c r="G27" s="177" t="str">
        <f t="shared" si="13"/>
        <v/>
      </c>
      <c r="H27" s="178"/>
      <c r="I27" s="177" t="str">
        <f t="shared" si="15"/>
        <v/>
      </c>
      <c r="J27" s="175">
        <v>4449</v>
      </c>
      <c r="K27" s="177">
        <f t="shared" si="1"/>
        <v>9</v>
      </c>
      <c r="L27" s="175"/>
      <c r="M27" s="177" t="str">
        <f t="shared" si="2"/>
        <v/>
      </c>
      <c r="N27" s="179">
        <v>0</v>
      </c>
      <c r="O27" s="177">
        <f t="shared" si="3"/>
        <v>1</v>
      </c>
      <c r="P27" s="179"/>
      <c r="Q27" s="177" t="str">
        <f t="shared" si="4"/>
        <v/>
      </c>
      <c r="R27" s="179"/>
      <c r="S27" s="177" t="str">
        <f t="shared" si="5"/>
        <v/>
      </c>
      <c r="T27" s="179"/>
      <c r="U27" s="177" t="str">
        <f t="shared" si="6"/>
        <v/>
      </c>
      <c r="V27" s="179">
        <v>369</v>
      </c>
      <c r="W27" s="177">
        <f t="shared" si="7"/>
        <v>5</v>
      </c>
      <c r="X27" s="179"/>
      <c r="Y27" s="177" t="str">
        <f t="shared" si="8"/>
        <v/>
      </c>
      <c r="Z27" s="179"/>
      <c r="AA27" s="177" t="str">
        <f t="shared" si="9"/>
        <v/>
      </c>
      <c r="AB27" s="177">
        <f t="shared" si="10"/>
        <v>29</v>
      </c>
    </row>
    <row r="28" spans="1:34">
      <c r="A28" s="177" t="s">
        <v>339</v>
      </c>
      <c r="B28" s="177" t="s">
        <v>340</v>
      </c>
      <c r="C28" s="177" t="s">
        <v>303</v>
      </c>
      <c r="D28" s="177"/>
      <c r="E28" s="177" t="str">
        <f t="shared" si="14"/>
        <v/>
      </c>
      <c r="F28" s="178"/>
      <c r="G28" s="177" t="str">
        <f t="shared" si="13"/>
        <v/>
      </c>
      <c r="H28" s="178"/>
      <c r="I28" s="177" t="str">
        <f t="shared" si="15"/>
        <v/>
      </c>
      <c r="J28" s="175"/>
      <c r="K28" s="177" t="str">
        <f t="shared" si="1"/>
        <v/>
      </c>
      <c r="L28" s="175">
        <v>6380</v>
      </c>
      <c r="M28" s="177">
        <f t="shared" si="2"/>
        <v>17</v>
      </c>
      <c r="N28" s="179">
        <v>251</v>
      </c>
      <c r="O28" s="177">
        <f t="shared" si="3"/>
        <v>8</v>
      </c>
      <c r="P28" s="179"/>
      <c r="Q28" s="177" t="str">
        <f t="shared" si="4"/>
        <v/>
      </c>
      <c r="R28" s="179"/>
      <c r="S28" s="177" t="str">
        <f t="shared" si="5"/>
        <v/>
      </c>
      <c r="T28" s="179"/>
      <c r="U28" s="177" t="str">
        <f t="shared" si="6"/>
        <v/>
      </c>
      <c r="V28" s="179">
        <v>181</v>
      </c>
      <c r="W28" s="177">
        <f t="shared" si="7"/>
        <v>1</v>
      </c>
      <c r="X28" s="179"/>
      <c r="Y28" s="177" t="str">
        <f t="shared" si="8"/>
        <v/>
      </c>
      <c r="Z28" s="179"/>
      <c r="AA28" s="177" t="str">
        <f t="shared" si="9"/>
        <v/>
      </c>
      <c r="AB28" s="177">
        <f t="shared" si="10"/>
        <v>26</v>
      </c>
    </row>
  </sheetData>
  <autoFilter ref="A3:AB28" xr:uid="{F29930CC-DFD3-4D09-8E50-C566D27A4C69}">
    <sortState xmlns:xlrd2="http://schemas.microsoft.com/office/spreadsheetml/2017/richdata2" ref="A4:AB28">
      <sortCondition descending="1" ref="AB3:AB28"/>
    </sortState>
  </autoFilter>
  <mergeCells count="16">
    <mergeCell ref="A1:AB1"/>
    <mergeCell ref="D2:E2"/>
    <mergeCell ref="F2:G2"/>
    <mergeCell ref="H2:I2"/>
    <mergeCell ref="J2:K2"/>
    <mergeCell ref="N2:O2"/>
    <mergeCell ref="P2:Q2"/>
    <mergeCell ref="A2:C2"/>
    <mergeCell ref="AD4:AH4"/>
    <mergeCell ref="AD5:AH5"/>
    <mergeCell ref="AD10:AH10"/>
    <mergeCell ref="R2:S2"/>
    <mergeCell ref="T2:U2"/>
    <mergeCell ref="V2:W2"/>
    <mergeCell ref="X2:Y2"/>
    <mergeCell ref="Z2:AA2"/>
  </mergeCells>
  <conditionalFormatting sqref="D2:D1048576">
    <cfRule type="top10" dxfId="63" priority="19" bottom="1" rank="1"/>
    <cfRule type="top10" dxfId="62" priority="23" rank="1"/>
  </conditionalFormatting>
  <conditionalFormatting sqref="H2:H1048576">
    <cfRule type="top10" dxfId="61" priority="21" bottom="1" rank="1"/>
  </conditionalFormatting>
  <conditionalFormatting sqref="N2:N1048576">
    <cfRule type="top10" dxfId="60" priority="17" rank="1"/>
  </conditionalFormatting>
  <conditionalFormatting sqref="P2:P1048576">
    <cfRule type="top10" dxfId="59" priority="16" rank="1"/>
  </conditionalFormatting>
  <conditionalFormatting sqref="R2:R1048576">
    <cfRule type="top10" dxfId="58" priority="15" rank="1"/>
  </conditionalFormatting>
  <conditionalFormatting sqref="T2:T1048576">
    <cfRule type="top10" dxfId="57" priority="13" rank="1"/>
    <cfRule type="top10" dxfId="56" priority="14" rank="1"/>
  </conditionalFormatting>
  <conditionalFormatting sqref="V2:V1048576">
    <cfRule type="top10" dxfId="55" priority="11" rank="1"/>
  </conditionalFormatting>
  <conditionalFormatting sqref="X2:X1048576">
    <cfRule type="top10" dxfId="54" priority="10" rank="1"/>
  </conditionalFormatting>
  <conditionalFormatting sqref="Z2:Z1048576">
    <cfRule type="top10" dxfId="53" priority="8" rank="1"/>
    <cfRule type="top10" dxfId="52" priority="9" rank="1"/>
  </conditionalFormatting>
  <conditionalFormatting sqref="AB1:AB1048576">
    <cfRule type="top10" dxfId="51" priority="4" rank="3"/>
  </conditionalFormatting>
  <conditionalFormatting sqref="P1:P1048576">
    <cfRule type="top10" dxfId="50" priority="3" rank="1"/>
  </conditionalFormatting>
  <conditionalFormatting sqref="F1:F1048576">
    <cfRule type="top10" dxfId="49" priority="2" bottom="1" rank="1"/>
  </conditionalFormatting>
  <conditionalFormatting sqref="L1:L1048576">
    <cfRule type="top10" dxfId="48" priority="1" bottom="1" rank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D729-3E65-4DCE-B237-F852EC167687}">
  <dimension ref="A1:AH37"/>
  <sheetViews>
    <sheetView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9" sqref="F9"/>
    </sheetView>
  </sheetViews>
  <sheetFormatPr defaultRowHeight="15"/>
  <cols>
    <col min="1" max="1" width="14.5" style="151" bestFit="1" customWidth="1"/>
    <col min="2" max="2" width="19.125" style="151" bestFit="1" customWidth="1"/>
    <col min="3" max="3" width="9.125" style="151" bestFit="1" customWidth="1"/>
    <col min="4" max="4" width="9.25" style="151" bestFit="1" customWidth="1"/>
    <col min="5" max="5" width="7.875" style="151" bestFit="1" customWidth="1"/>
    <col min="6" max="6" width="9.25" style="151" bestFit="1" customWidth="1"/>
    <col min="7" max="7" width="7.875" style="151" bestFit="1" customWidth="1"/>
    <col min="8" max="8" width="9.25" style="151" bestFit="1" customWidth="1"/>
    <col min="9" max="9" width="7.875" style="151" bestFit="1" customWidth="1"/>
    <col min="10" max="10" width="9.25" style="151" bestFit="1" customWidth="1"/>
    <col min="11" max="11" width="7.875" style="151" bestFit="1" customWidth="1"/>
    <col min="12" max="12" width="16.125" style="151" bestFit="1" customWidth="1"/>
    <col min="13" max="13" width="7.875" style="151" bestFit="1" customWidth="1"/>
    <col min="14" max="14" width="9.25" style="151" bestFit="1" customWidth="1"/>
    <col min="15" max="15" width="7.875" style="151" bestFit="1" customWidth="1"/>
    <col min="16" max="16" width="9.25" style="151" bestFit="1" customWidth="1"/>
    <col min="17" max="17" width="7.875" style="151" bestFit="1" customWidth="1"/>
    <col min="18" max="18" width="9.25" style="151" bestFit="1" customWidth="1"/>
    <col min="19" max="19" width="7.875" style="151" bestFit="1" customWidth="1"/>
    <col min="20" max="20" width="9.25" style="151" bestFit="1" customWidth="1"/>
    <col min="21" max="21" width="7.875" style="151" bestFit="1" customWidth="1"/>
    <col min="22" max="22" width="9.25" style="151" bestFit="1" customWidth="1"/>
    <col min="23" max="23" width="7.875" style="151" bestFit="1" customWidth="1"/>
    <col min="24" max="24" width="9.25" style="151" bestFit="1" customWidth="1"/>
    <col min="25" max="25" width="7.875" style="151" bestFit="1" customWidth="1"/>
    <col min="26" max="26" width="9.25" style="151" bestFit="1" customWidth="1"/>
    <col min="27" max="28" width="7.875" style="151" bestFit="1" customWidth="1"/>
    <col min="29" max="29" width="9" style="151"/>
    <col min="30" max="30" width="16.125" style="151" bestFit="1" customWidth="1"/>
    <col min="31" max="31" width="11.75" style="151" bestFit="1" customWidth="1"/>
    <col min="32" max="32" width="19.125" style="151" bestFit="1" customWidth="1"/>
    <col min="33" max="33" width="7.375" style="151" bestFit="1" customWidth="1"/>
    <col min="34" max="34" width="7.625" style="151" bestFit="1" customWidth="1"/>
    <col min="35" max="16384" width="9" style="151"/>
  </cols>
  <sheetData>
    <row r="1" spans="1:34" ht="15.75">
      <c r="A1" s="285" t="s">
        <v>69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7"/>
    </row>
    <row r="2" spans="1:34" ht="15.75">
      <c r="A2" s="263" t="s">
        <v>65</v>
      </c>
      <c r="B2" s="263"/>
      <c r="C2" s="263"/>
      <c r="D2" s="263" t="s">
        <v>9</v>
      </c>
      <c r="E2" s="263"/>
      <c r="F2" s="263" t="s">
        <v>10</v>
      </c>
      <c r="G2" s="263"/>
      <c r="H2" s="263" t="s">
        <v>1</v>
      </c>
      <c r="I2" s="263"/>
      <c r="J2" s="263" t="s">
        <v>11</v>
      </c>
      <c r="K2" s="263"/>
      <c r="L2" s="216" t="s">
        <v>15</v>
      </c>
      <c r="M2" s="217"/>
      <c r="N2" s="263" t="s">
        <v>5</v>
      </c>
      <c r="O2" s="263"/>
      <c r="P2" s="263" t="s">
        <v>12</v>
      </c>
      <c r="Q2" s="263"/>
      <c r="R2" s="263" t="s">
        <v>13</v>
      </c>
      <c r="S2" s="263"/>
      <c r="T2" s="263" t="s">
        <v>14</v>
      </c>
      <c r="U2" s="263"/>
      <c r="V2" s="263" t="s">
        <v>16</v>
      </c>
      <c r="W2" s="263"/>
      <c r="X2" s="263" t="s">
        <v>17</v>
      </c>
      <c r="Y2" s="263"/>
      <c r="Z2" s="263" t="s">
        <v>18</v>
      </c>
      <c r="AA2" s="263"/>
      <c r="AB2" s="218" t="s">
        <v>66</v>
      </c>
    </row>
    <row r="3" spans="1:34" ht="15.75" thickBot="1">
      <c r="A3" s="220" t="s">
        <v>68</v>
      </c>
      <c r="B3" s="220" t="s">
        <v>63</v>
      </c>
      <c r="C3" s="220" t="s">
        <v>64</v>
      </c>
      <c r="D3" s="221" t="s">
        <v>3</v>
      </c>
      <c r="E3" s="220" t="s">
        <v>4</v>
      </c>
      <c r="F3" s="221" t="s">
        <v>3</v>
      </c>
      <c r="G3" s="220" t="s">
        <v>4</v>
      </c>
      <c r="H3" s="221" t="s">
        <v>3</v>
      </c>
      <c r="I3" s="220" t="s">
        <v>4</v>
      </c>
      <c r="J3" s="222" t="s">
        <v>3</v>
      </c>
      <c r="K3" s="220" t="s">
        <v>4</v>
      </c>
      <c r="L3" s="222" t="s">
        <v>3</v>
      </c>
      <c r="M3" s="220" t="s">
        <v>4</v>
      </c>
      <c r="N3" s="223" t="s">
        <v>3</v>
      </c>
      <c r="O3" s="220" t="s">
        <v>4</v>
      </c>
      <c r="P3" s="223" t="s">
        <v>3</v>
      </c>
      <c r="Q3" s="220" t="s">
        <v>4</v>
      </c>
      <c r="R3" s="223" t="s">
        <v>3</v>
      </c>
      <c r="S3" s="220" t="s">
        <v>4</v>
      </c>
      <c r="T3" s="223" t="s">
        <v>3</v>
      </c>
      <c r="U3" s="220" t="s">
        <v>4</v>
      </c>
      <c r="V3" s="223" t="s">
        <v>3</v>
      </c>
      <c r="W3" s="220" t="s">
        <v>4</v>
      </c>
      <c r="X3" s="223" t="s">
        <v>3</v>
      </c>
      <c r="Y3" s="220" t="s">
        <v>4</v>
      </c>
      <c r="Z3" s="223" t="s">
        <v>3</v>
      </c>
      <c r="AA3" s="220" t="s">
        <v>4</v>
      </c>
      <c r="AB3" s="220" t="s">
        <v>4</v>
      </c>
    </row>
    <row r="4" spans="1:34" ht="16.5" thickBot="1">
      <c r="A4" s="177" t="s">
        <v>271</v>
      </c>
      <c r="B4" s="177" t="s">
        <v>387</v>
      </c>
      <c r="C4" s="177" t="s">
        <v>254</v>
      </c>
      <c r="D4" s="178">
        <v>88</v>
      </c>
      <c r="E4" s="177">
        <f t="shared" ref="E4:E35" si="0">IF(ISBLANK(D4),"",VLOOKUP(D4,Po_60_m,2))</f>
        <v>21</v>
      </c>
      <c r="F4" s="178"/>
      <c r="G4" s="177" t="str">
        <f t="shared" ref="G4:G35" si="1">IF(ISBLANK(F4),"",VLOOKUP(F4,Po_120_m,2))</f>
        <v/>
      </c>
      <c r="H4" s="178"/>
      <c r="I4" s="177" t="str">
        <f t="shared" ref="I4:I35" si="2">IF(ISBLANK(H4),"",VLOOKUP(H4,Po_50_m_H.,2))</f>
        <v/>
      </c>
      <c r="J4" s="175">
        <v>4270</v>
      </c>
      <c r="K4" s="177">
        <f t="shared" ref="K4:K35" si="3">IF(ISBLANK(J4),"",VLOOKUP(J4,Po_1000_m,2))</f>
        <v>11</v>
      </c>
      <c r="L4" s="175"/>
      <c r="M4" s="177" t="str">
        <f t="shared" ref="M4:M35" si="4">IF(ISBLANK(L4),"",VLOOKUP(L4,Po_1_km_marche,2))</f>
        <v/>
      </c>
      <c r="N4" s="179"/>
      <c r="O4" s="177" t="str">
        <f t="shared" ref="O4:O35" si="5">IF(ISBLANK(N4),"",VLOOKUP(N4,Po_Longueur,2))</f>
        <v/>
      </c>
      <c r="P4" s="179"/>
      <c r="Q4" s="177" t="str">
        <f t="shared" ref="Q4:Q35" si="6">IF(ISBLANK(P4),"",VLOOKUP(P4,Po_Hauteur,2))</f>
        <v/>
      </c>
      <c r="R4" s="179">
        <v>748</v>
      </c>
      <c r="S4" s="177">
        <f t="shared" ref="S4:S35" si="7">IF(ISBLANK(R4),"",VLOOKUP(R4,Po_Triple_saut,2))</f>
        <v>20</v>
      </c>
      <c r="T4" s="179"/>
      <c r="U4" s="177" t="str">
        <f t="shared" ref="U4:U35" si="8">IF(ISBLANK(T4),"",VLOOKUP(T4,Po_Perche,2))</f>
        <v/>
      </c>
      <c r="V4" s="179">
        <v>560</v>
      </c>
      <c r="W4" s="177">
        <f t="shared" ref="W4:W35" si="9">IF(ISBLANK(V4),"",VLOOKUP(V4,Po_Poids,2))</f>
        <v>15</v>
      </c>
      <c r="X4" s="179"/>
      <c r="Y4" s="177" t="str">
        <f t="shared" ref="Y4:Y35" si="10">IF(ISBLANK(X4),"",VLOOKUP(X4,Po_Disque,2))</f>
        <v/>
      </c>
      <c r="Z4" s="179"/>
      <c r="AA4" s="177" t="str">
        <f t="shared" ref="AA4:AA35" si="11">IF(ISBLANK(Z4),"",VLOOKUP(Z4,Po_Javelot,2))</f>
        <v/>
      </c>
      <c r="AB4" s="224">
        <f t="shared" ref="AB4:AB35" si="12">SUM(E4,G4,I4,K4,M4,O4,Q4,S4,U4,W4,Y4,AA4)</f>
        <v>67</v>
      </c>
      <c r="AD4" s="275" t="s">
        <v>69</v>
      </c>
      <c r="AE4" s="276"/>
      <c r="AF4" s="276"/>
      <c r="AG4" s="276"/>
      <c r="AH4" s="277"/>
    </row>
    <row r="5" spans="1:34" ht="15.75">
      <c r="A5" s="177" t="s">
        <v>196</v>
      </c>
      <c r="B5" s="177" t="s">
        <v>222</v>
      </c>
      <c r="C5" s="177" t="s">
        <v>176</v>
      </c>
      <c r="D5" s="178">
        <v>89</v>
      </c>
      <c r="E5" s="177">
        <f t="shared" si="0"/>
        <v>20</v>
      </c>
      <c r="F5" s="178"/>
      <c r="G5" s="177" t="str">
        <f t="shared" si="1"/>
        <v/>
      </c>
      <c r="H5" s="178"/>
      <c r="I5" s="177" t="str">
        <f t="shared" si="2"/>
        <v/>
      </c>
      <c r="J5" s="175">
        <v>4420</v>
      </c>
      <c r="K5" s="177">
        <f t="shared" si="3"/>
        <v>9</v>
      </c>
      <c r="L5" s="175"/>
      <c r="M5" s="177" t="str">
        <f t="shared" si="4"/>
        <v/>
      </c>
      <c r="N5" s="179"/>
      <c r="O5" s="177" t="str">
        <f t="shared" si="5"/>
        <v/>
      </c>
      <c r="P5" s="179"/>
      <c r="Q5" s="177" t="str">
        <f t="shared" si="6"/>
        <v/>
      </c>
      <c r="R5" s="179">
        <v>742</v>
      </c>
      <c r="S5" s="177">
        <f t="shared" si="7"/>
        <v>20</v>
      </c>
      <c r="T5" s="179"/>
      <c r="U5" s="177" t="str">
        <f t="shared" si="8"/>
        <v/>
      </c>
      <c r="V5" s="179"/>
      <c r="W5" s="177" t="str">
        <f t="shared" si="9"/>
        <v/>
      </c>
      <c r="X5" s="179">
        <v>1248</v>
      </c>
      <c r="Y5" s="177">
        <f t="shared" si="10"/>
        <v>14</v>
      </c>
      <c r="Z5" s="179"/>
      <c r="AA5" s="177" t="str">
        <f t="shared" si="11"/>
        <v/>
      </c>
      <c r="AB5" s="224">
        <f t="shared" si="12"/>
        <v>63</v>
      </c>
      <c r="AD5" s="278" t="s">
        <v>394</v>
      </c>
      <c r="AE5" s="279"/>
      <c r="AF5" s="279"/>
      <c r="AG5" s="279"/>
      <c r="AH5" s="280"/>
    </row>
    <row r="6" spans="1:34" ht="16.5" thickBot="1">
      <c r="A6" s="177" t="s">
        <v>331</v>
      </c>
      <c r="B6" s="177" t="s">
        <v>332</v>
      </c>
      <c r="C6" s="177" t="s">
        <v>303</v>
      </c>
      <c r="D6" s="178"/>
      <c r="E6" s="177" t="str">
        <f t="shared" si="0"/>
        <v/>
      </c>
      <c r="F6" s="178">
        <v>212</v>
      </c>
      <c r="G6" s="177">
        <f t="shared" si="1"/>
        <v>13</v>
      </c>
      <c r="H6" s="178"/>
      <c r="I6" s="177" t="str">
        <f t="shared" si="2"/>
        <v/>
      </c>
      <c r="J6" s="175"/>
      <c r="K6" s="177" t="str">
        <f t="shared" si="3"/>
        <v/>
      </c>
      <c r="L6" s="175">
        <v>6380</v>
      </c>
      <c r="M6" s="177">
        <f t="shared" si="4"/>
        <v>17</v>
      </c>
      <c r="N6" s="179">
        <v>270</v>
      </c>
      <c r="O6" s="177">
        <f t="shared" si="5"/>
        <v>10</v>
      </c>
      <c r="P6" s="179"/>
      <c r="Q6" s="177" t="str">
        <f t="shared" si="6"/>
        <v/>
      </c>
      <c r="R6" s="179"/>
      <c r="S6" s="177" t="str">
        <f t="shared" si="7"/>
        <v/>
      </c>
      <c r="T6" s="179"/>
      <c r="U6" s="177" t="str">
        <f t="shared" si="8"/>
        <v/>
      </c>
      <c r="V6" s="179">
        <v>686</v>
      </c>
      <c r="W6" s="177">
        <f t="shared" si="9"/>
        <v>20</v>
      </c>
      <c r="X6" s="179"/>
      <c r="Y6" s="177" t="str">
        <f t="shared" si="10"/>
        <v/>
      </c>
      <c r="Z6" s="179"/>
      <c r="AA6" s="177" t="str">
        <f t="shared" si="11"/>
        <v/>
      </c>
      <c r="AB6" s="224">
        <f t="shared" si="12"/>
        <v>60</v>
      </c>
      <c r="AD6" s="189" t="s">
        <v>390</v>
      </c>
      <c r="AE6" s="190" t="s">
        <v>68</v>
      </c>
      <c r="AF6" s="190" t="s">
        <v>389</v>
      </c>
      <c r="AG6" s="190" t="s">
        <v>64</v>
      </c>
      <c r="AH6" s="191" t="s">
        <v>4</v>
      </c>
    </row>
    <row r="7" spans="1:34" ht="16.5" thickTop="1">
      <c r="A7" s="177" t="s">
        <v>337</v>
      </c>
      <c r="B7" s="177" t="s">
        <v>338</v>
      </c>
      <c r="C7" s="177" t="s">
        <v>303</v>
      </c>
      <c r="D7" s="178"/>
      <c r="E7" s="177" t="str">
        <f t="shared" si="0"/>
        <v/>
      </c>
      <c r="F7" s="178"/>
      <c r="G7" s="177" t="str">
        <f t="shared" si="1"/>
        <v/>
      </c>
      <c r="H7" s="178">
        <v>100</v>
      </c>
      <c r="I7" s="177">
        <f t="shared" si="2"/>
        <v>19</v>
      </c>
      <c r="J7" s="175"/>
      <c r="K7" s="177" t="str">
        <f t="shared" si="3"/>
        <v/>
      </c>
      <c r="L7" s="175">
        <v>7030</v>
      </c>
      <c r="M7" s="177">
        <f t="shared" si="4"/>
        <v>14</v>
      </c>
      <c r="N7" s="179">
        <v>270</v>
      </c>
      <c r="O7" s="177">
        <f t="shared" si="5"/>
        <v>10</v>
      </c>
      <c r="P7" s="179"/>
      <c r="Q7" s="177" t="str">
        <f t="shared" si="6"/>
        <v/>
      </c>
      <c r="R7" s="179"/>
      <c r="S7" s="177" t="str">
        <f t="shared" si="7"/>
        <v/>
      </c>
      <c r="T7" s="179"/>
      <c r="U7" s="177" t="str">
        <f t="shared" si="8"/>
        <v/>
      </c>
      <c r="V7" s="179">
        <v>586</v>
      </c>
      <c r="W7" s="177">
        <f t="shared" si="9"/>
        <v>16</v>
      </c>
      <c r="X7" s="179"/>
      <c r="Y7" s="177" t="str">
        <f t="shared" si="10"/>
        <v/>
      </c>
      <c r="Z7" s="179"/>
      <c r="AA7" s="177" t="str">
        <f t="shared" si="11"/>
        <v/>
      </c>
      <c r="AB7" s="224">
        <f t="shared" si="12"/>
        <v>59</v>
      </c>
      <c r="AD7" s="192">
        <v>1</v>
      </c>
      <c r="AE7" s="172" t="str">
        <f>INDEX(A:A,MATCH(LARGE($AB:$AB,1),$AB:$AB, 0))</f>
        <v>HADJI</v>
      </c>
      <c r="AF7" s="172" t="str">
        <f>INDEX(B:B,MATCH(LARGE($AB:$AB,1),$AB:$AB, 0))</f>
        <v>Nelya</v>
      </c>
      <c r="AG7" s="172" t="str">
        <f>INDEX(C:C,MATCH(LARGE($AB:$AB,1),$AB:$AB, 0))</f>
        <v>LGA</v>
      </c>
      <c r="AH7" s="193">
        <f>LARGE($AB:$AB,1)</f>
        <v>67</v>
      </c>
    </row>
    <row r="8" spans="1:34" ht="15.75">
      <c r="A8" s="177" t="s">
        <v>235</v>
      </c>
      <c r="B8" s="177" t="s">
        <v>465</v>
      </c>
      <c r="C8" s="177" t="s">
        <v>176</v>
      </c>
      <c r="D8" s="178"/>
      <c r="E8" s="177" t="str">
        <f t="shared" si="0"/>
        <v/>
      </c>
      <c r="F8" s="178"/>
      <c r="G8" s="177" t="str">
        <f t="shared" si="1"/>
        <v/>
      </c>
      <c r="H8" s="178">
        <v>98</v>
      </c>
      <c r="I8" s="177">
        <f t="shared" si="2"/>
        <v>20</v>
      </c>
      <c r="J8" s="175">
        <v>4330</v>
      </c>
      <c r="K8" s="177">
        <f t="shared" si="3"/>
        <v>10</v>
      </c>
      <c r="L8" s="175"/>
      <c r="M8" s="177" t="str">
        <f t="shared" si="4"/>
        <v/>
      </c>
      <c r="N8" s="179">
        <v>320</v>
      </c>
      <c r="O8" s="177">
        <f t="shared" si="5"/>
        <v>15</v>
      </c>
      <c r="P8" s="179"/>
      <c r="Q8" s="177" t="str">
        <f t="shared" si="6"/>
        <v/>
      </c>
      <c r="R8" s="179"/>
      <c r="S8" s="177" t="str">
        <f t="shared" si="7"/>
        <v/>
      </c>
      <c r="T8" s="179"/>
      <c r="U8" s="177" t="str">
        <f t="shared" si="8"/>
        <v/>
      </c>
      <c r="V8" s="179"/>
      <c r="W8" s="177" t="str">
        <f t="shared" si="9"/>
        <v/>
      </c>
      <c r="X8" s="179"/>
      <c r="Y8" s="177" t="str">
        <f t="shared" si="10"/>
        <v/>
      </c>
      <c r="Z8" s="179">
        <v>1200</v>
      </c>
      <c r="AA8" s="177">
        <f t="shared" si="11"/>
        <v>14</v>
      </c>
      <c r="AB8" s="224">
        <f t="shared" si="12"/>
        <v>59</v>
      </c>
      <c r="AD8" s="194">
        <v>2</v>
      </c>
      <c r="AE8" s="177" t="str">
        <f>INDEX(A:A,MATCH(LARGE($AB:$AB,2),$AB:$AB,0))</f>
        <v>TCHENWO</v>
      </c>
      <c r="AF8" s="177" t="str">
        <f>INDEX(B:B,MATCH(LARGE($AB:$AB,2),$AB:$AB,0))</f>
        <v>Raphaëlle</v>
      </c>
      <c r="AG8" s="177" t="str">
        <f>INDEX(C:C,MATCH(LARGE($AB:$AB,2),$AB:$AB,0))</f>
        <v>TAC</v>
      </c>
      <c r="AH8" s="195">
        <f>LARGE($AB:$AB,2)</f>
        <v>63</v>
      </c>
    </row>
    <row r="9" spans="1:34" ht="16.5" thickBot="1">
      <c r="A9" s="177" t="s">
        <v>322</v>
      </c>
      <c r="B9" s="177" t="s">
        <v>323</v>
      </c>
      <c r="C9" s="177" t="s">
        <v>303</v>
      </c>
      <c r="D9" s="178"/>
      <c r="E9" s="177" t="str">
        <f t="shared" si="0"/>
        <v/>
      </c>
      <c r="F9" s="178">
        <v>192</v>
      </c>
      <c r="G9" s="177">
        <f t="shared" si="1"/>
        <v>17</v>
      </c>
      <c r="H9" s="178"/>
      <c r="I9" s="177" t="str">
        <f t="shared" si="2"/>
        <v/>
      </c>
      <c r="J9" s="175">
        <v>3570</v>
      </c>
      <c r="K9" s="177">
        <f t="shared" si="3"/>
        <v>16</v>
      </c>
      <c r="L9" s="175"/>
      <c r="M9" s="177" t="str">
        <f t="shared" si="4"/>
        <v/>
      </c>
      <c r="N9" s="179">
        <v>312</v>
      </c>
      <c r="O9" s="177">
        <f t="shared" si="5"/>
        <v>14</v>
      </c>
      <c r="P9" s="179"/>
      <c r="Q9" s="177" t="str">
        <f t="shared" si="6"/>
        <v/>
      </c>
      <c r="R9" s="179"/>
      <c r="S9" s="177" t="str">
        <f t="shared" si="7"/>
        <v/>
      </c>
      <c r="T9" s="179"/>
      <c r="U9" s="177" t="str">
        <f t="shared" si="8"/>
        <v/>
      </c>
      <c r="V9" s="179">
        <v>488</v>
      </c>
      <c r="W9" s="177">
        <f t="shared" si="9"/>
        <v>11</v>
      </c>
      <c r="X9" s="179"/>
      <c r="Y9" s="177" t="str">
        <f t="shared" si="10"/>
        <v/>
      </c>
      <c r="Z9" s="179"/>
      <c r="AA9" s="177" t="str">
        <f t="shared" si="11"/>
        <v/>
      </c>
      <c r="AB9" s="224">
        <f t="shared" si="12"/>
        <v>58</v>
      </c>
      <c r="AD9" s="211">
        <v>3</v>
      </c>
      <c r="AE9" s="209" t="str">
        <f>INDEX(A:A,MATCH(LARGE($AB:$AB,3),$AB:$AB, 0))</f>
        <v>KHALLADI</v>
      </c>
      <c r="AF9" s="209" t="str">
        <f>INDEX(B:B,MATCH(LARGE($AB:$AB,3),$AB:$AB, 0))</f>
        <v>Lilya</v>
      </c>
      <c r="AG9" s="209" t="str">
        <f>INDEX(C:C,MATCH(LARGE($AB:$AB,3),$AB:$AB, 0))</f>
        <v>CMAA</v>
      </c>
      <c r="AH9" s="212">
        <f>LARGE($AB:$AB,3)</f>
        <v>60</v>
      </c>
    </row>
    <row r="10" spans="1:34" ht="15.75">
      <c r="A10" s="177" t="s">
        <v>157</v>
      </c>
      <c r="B10" s="177" t="s">
        <v>158</v>
      </c>
      <c r="C10" s="177" t="s">
        <v>173</v>
      </c>
      <c r="D10" s="178"/>
      <c r="E10" s="177" t="str">
        <f t="shared" si="0"/>
        <v/>
      </c>
      <c r="F10" s="178">
        <v>178</v>
      </c>
      <c r="G10" s="177">
        <f t="shared" si="1"/>
        <v>20</v>
      </c>
      <c r="H10" s="178"/>
      <c r="I10" s="177" t="str">
        <f t="shared" si="2"/>
        <v/>
      </c>
      <c r="J10" s="175">
        <v>4070</v>
      </c>
      <c r="K10" s="177">
        <f t="shared" si="3"/>
        <v>14</v>
      </c>
      <c r="L10" s="175"/>
      <c r="M10" s="177" t="str">
        <f t="shared" si="4"/>
        <v/>
      </c>
      <c r="N10" s="179">
        <v>280</v>
      </c>
      <c r="O10" s="177">
        <f t="shared" si="5"/>
        <v>11</v>
      </c>
      <c r="P10" s="179"/>
      <c r="Q10" s="177" t="str">
        <f t="shared" si="6"/>
        <v/>
      </c>
      <c r="R10" s="179"/>
      <c r="S10" s="177" t="str">
        <f t="shared" si="7"/>
        <v/>
      </c>
      <c r="T10" s="179"/>
      <c r="U10" s="177" t="str">
        <f t="shared" si="8"/>
        <v/>
      </c>
      <c r="V10" s="179">
        <v>484</v>
      </c>
      <c r="W10" s="177">
        <f t="shared" si="9"/>
        <v>11</v>
      </c>
      <c r="X10" s="179"/>
      <c r="Y10" s="177" t="str">
        <f t="shared" si="10"/>
        <v/>
      </c>
      <c r="Z10" s="179"/>
      <c r="AA10" s="177" t="str">
        <f t="shared" si="11"/>
        <v/>
      </c>
      <c r="AB10" s="224">
        <f t="shared" si="12"/>
        <v>56</v>
      </c>
      <c r="AD10" s="265" t="s">
        <v>395</v>
      </c>
      <c r="AE10" s="266"/>
      <c r="AF10" s="266"/>
      <c r="AG10" s="266"/>
      <c r="AH10" s="267"/>
    </row>
    <row r="11" spans="1:34" ht="16.5" thickBot="1">
      <c r="A11" s="177" t="s">
        <v>155</v>
      </c>
      <c r="B11" s="177" t="s">
        <v>156</v>
      </c>
      <c r="C11" s="177" t="s">
        <v>173</v>
      </c>
      <c r="D11" s="178">
        <v>95</v>
      </c>
      <c r="E11" s="177">
        <f t="shared" si="0"/>
        <v>16</v>
      </c>
      <c r="F11" s="178"/>
      <c r="G11" s="177" t="str">
        <f t="shared" si="1"/>
        <v/>
      </c>
      <c r="H11" s="178"/>
      <c r="I11" s="177" t="str">
        <f t="shared" si="2"/>
        <v/>
      </c>
      <c r="J11" s="175">
        <v>4320</v>
      </c>
      <c r="K11" s="177">
        <f t="shared" si="3"/>
        <v>10</v>
      </c>
      <c r="L11" s="175"/>
      <c r="M11" s="177" t="str">
        <f t="shared" si="4"/>
        <v/>
      </c>
      <c r="N11" s="179"/>
      <c r="O11" s="177" t="str">
        <f t="shared" si="5"/>
        <v/>
      </c>
      <c r="P11" s="179"/>
      <c r="Q11" s="177" t="str">
        <f t="shared" si="6"/>
        <v/>
      </c>
      <c r="R11" s="179">
        <v>739</v>
      </c>
      <c r="S11" s="177">
        <f t="shared" si="7"/>
        <v>20</v>
      </c>
      <c r="T11" s="179"/>
      <c r="U11" s="177" t="str">
        <f t="shared" si="8"/>
        <v/>
      </c>
      <c r="V11" s="179">
        <v>400</v>
      </c>
      <c r="W11" s="177">
        <f t="shared" si="9"/>
        <v>7</v>
      </c>
      <c r="X11" s="179"/>
      <c r="Y11" s="177" t="str">
        <f t="shared" si="10"/>
        <v/>
      </c>
      <c r="Z11" s="179"/>
      <c r="AA11" s="177" t="str">
        <f t="shared" si="11"/>
        <v/>
      </c>
      <c r="AB11" s="224">
        <f t="shared" si="12"/>
        <v>53</v>
      </c>
      <c r="AD11" s="199" t="s">
        <v>392</v>
      </c>
      <c r="AE11" s="190" t="s">
        <v>68</v>
      </c>
      <c r="AF11" s="190" t="s">
        <v>63</v>
      </c>
      <c r="AG11" s="190" t="s">
        <v>64</v>
      </c>
      <c r="AH11" s="191" t="s">
        <v>391</v>
      </c>
    </row>
    <row r="12" spans="1:34" ht="16.5" thickTop="1">
      <c r="A12" s="177" t="s">
        <v>327</v>
      </c>
      <c r="B12" s="177" t="s">
        <v>328</v>
      </c>
      <c r="C12" s="177" t="s">
        <v>303</v>
      </c>
      <c r="D12" s="178"/>
      <c r="E12" s="177" t="str">
        <f t="shared" si="0"/>
        <v/>
      </c>
      <c r="F12" s="178">
        <v>196</v>
      </c>
      <c r="G12" s="177">
        <f t="shared" si="1"/>
        <v>16</v>
      </c>
      <c r="H12" s="178"/>
      <c r="I12" s="177" t="str">
        <f t="shared" si="2"/>
        <v/>
      </c>
      <c r="J12" s="175">
        <v>4200</v>
      </c>
      <c r="K12" s="177">
        <f t="shared" si="3"/>
        <v>12</v>
      </c>
      <c r="L12" s="175"/>
      <c r="M12" s="177" t="str">
        <f t="shared" si="4"/>
        <v/>
      </c>
      <c r="N12" s="179">
        <v>305</v>
      </c>
      <c r="O12" s="177">
        <f t="shared" si="5"/>
        <v>13</v>
      </c>
      <c r="P12" s="179"/>
      <c r="Q12" s="177" t="str">
        <f t="shared" si="6"/>
        <v/>
      </c>
      <c r="R12" s="179"/>
      <c r="S12" s="177" t="str">
        <f t="shared" si="7"/>
        <v/>
      </c>
      <c r="T12" s="179"/>
      <c r="U12" s="177" t="str">
        <f t="shared" si="8"/>
        <v/>
      </c>
      <c r="V12" s="179">
        <v>491</v>
      </c>
      <c r="W12" s="177">
        <f t="shared" si="9"/>
        <v>11</v>
      </c>
      <c r="X12" s="179"/>
      <c r="Y12" s="177" t="str">
        <f t="shared" si="10"/>
        <v/>
      </c>
      <c r="Z12" s="179"/>
      <c r="AA12" s="177" t="str">
        <f t="shared" si="11"/>
        <v/>
      </c>
      <c r="AB12" s="224">
        <f t="shared" si="12"/>
        <v>52</v>
      </c>
      <c r="AD12" s="213" t="s">
        <v>9</v>
      </c>
      <c r="AE12" s="172" t="str">
        <f>INDEX(A:A,MATCH(MIN($D:$D),$D:$D,0))</f>
        <v>HADJI</v>
      </c>
      <c r="AF12" s="172" t="str">
        <f>INDEX(B:B,MATCH(MIN($D:$D),$D:$D,0))</f>
        <v>Nelya</v>
      </c>
      <c r="AG12" s="172" t="str">
        <f>INDEX(C:C,MATCH(MIN($D:$D),$D:$D,0))</f>
        <v>LGA</v>
      </c>
      <c r="AH12" s="203">
        <f>MIN($D:$D)</f>
        <v>88</v>
      </c>
    </row>
    <row r="13" spans="1:34" ht="15.75">
      <c r="A13" s="177" t="s">
        <v>409</v>
      </c>
      <c r="B13" s="177" t="s">
        <v>419</v>
      </c>
      <c r="C13" s="177" t="s">
        <v>400</v>
      </c>
      <c r="D13" s="178"/>
      <c r="E13" s="177" t="str">
        <f t="shared" si="0"/>
        <v/>
      </c>
      <c r="F13" s="178"/>
      <c r="G13" s="177" t="str">
        <f t="shared" si="1"/>
        <v/>
      </c>
      <c r="H13" s="178">
        <v>107</v>
      </c>
      <c r="I13" s="177">
        <f t="shared" si="2"/>
        <v>17</v>
      </c>
      <c r="J13" s="175"/>
      <c r="K13" s="177" t="str">
        <f t="shared" si="3"/>
        <v/>
      </c>
      <c r="L13" s="175">
        <v>6330</v>
      </c>
      <c r="M13" s="177">
        <f t="shared" si="4"/>
        <v>17</v>
      </c>
      <c r="N13" s="179">
        <v>227</v>
      </c>
      <c r="O13" s="177">
        <f t="shared" si="5"/>
        <v>5</v>
      </c>
      <c r="P13" s="179"/>
      <c r="Q13" s="177" t="str">
        <f t="shared" si="6"/>
        <v/>
      </c>
      <c r="R13" s="179"/>
      <c r="S13" s="177" t="str">
        <f t="shared" si="7"/>
        <v/>
      </c>
      <c r="T13" s="179"/>
      <c r="U13" s="177" t="str">
        <f t="shared" si="8"/>
        <v/>
      </c>
      <c r="V13" s="179"/>
      <c r="W13" s="177" t="str">
        <f t="shared" si="9"/>
        <v/>
      </c>
      <c r="X13" s="179"/>
      <c r="Y13" s="177" t="str">
        <f t="shared" si="10"/>
        <v/>
      </c>
      <c r="Z13" s="179">
        <v>1050</v>
      </c>
      <c r="AA13" s="177">
        <f t="shared" si="11"/>
        <v>12</v>
      </c>
      <c r="AB13" s="224">
        <f t="shared" si="12"/>
        <v>51</v>
      </c>
      <c r="AD13" s="214" t="s">
        <v>10</v>
      </c>
      <c r="AE13" s="177" t="str">
        <f>INDEX(A:A,MATCH(MIN($F:$F),$F:$F, 0))</f>
        <v>ADEYINKA</v>
      </c>
      <c r="AF13" s="177" t="str">
        <f>INDEX(B:B,MATCH(MIN($F:$F),$F:$F, 0))</f>
        <v>Felicite  Adejoke</v>
      </c>
      <c r="AG13" s="177" t="str">
        <f>INDEX(C:C,MATCH(MIN($F:$F),$F:$F, 0))</f>
        <v>ABDO</v>
      </c>
      <c r="AH13" s="205">
        <f>MIN($F:$F)</f>
        <v>178</v>
      </c>
    </row>
    <row r="14" spans="1:34" ht="15.75">
      <c r="A14" s="177" t="s">
        <v>335</v>
      </c>
      <c r="B14" s="177" t="s">
        <v>166</v>
      </c>
      <c r="C14" s="177" t="s">
        <v>303</v>
      </c>
      <c r="D14" s="178"/>
      <c r="E14" s="177" t="str">
        <f t="shared" si="0"/>
        <v/>
      </c>
      <c r="F14" s="178">
        <v>192</v>
      </c>
      <c r="G14" s="177">
        <f t="shared" si="1"/>
        <v>17</v>
      </c>
      <c r="H14" s="178"/>
      <c r="I14" s="177" t="str">
        <f t="shared" si="2"/>
        <v/>
      </c>
      <c r="J14" s="175">
        <v>4270</v>
      </c>
      <c r="K14" s="177">
        <f t="shared" si="3"/>
        <v>11</v>
      </c>
      <c r="L14" s="175"/>
      <c r="M14" s="177" t="str">
        <f t="shared" si="4"/>
        <v/>
      </c>
      <c r="N14" s="179">
        <v>248</v>
      </c>
      <c r="O14" s="177">
        <f t="shared" si="5"/>
        <v>7</v>
      </c>
      <c r="P14" s="179"/>
      <c r="Q14" s="177" t="str">
        <f t="shared" si="6"/>
        <v/>
      </c>
      <c r="R14" s="179"/>
      <c r="S14" s="177" t="str">
        <f t="shared" si="7"/>
        <v/>
      </c>
      <c r="T14" s="179"/>
      <c r="U14" s="177" t="str">
        <f t="shared" si="8"/>
        <v/>
      </c>
      <c r="V14" s="179">
        <v>557</v>
      </c>
      <c r="W14" s="177">
        <f t="shared" si="9"/>
        <v>14</v>
      </c>
      <c r="X14" s="179"/>
      <c r="Y14" s="177" t="str">
        <f t="shared" si="10"/>
        <v/>
      </c>
      <c r="Z14" s="179"/>
      <c r="AA14" s="177" t="str">
        <f t="shared" si="11"/>
        <v/>
      </c>
      <c r="AB14" s="224">
        <f t="shared" si="12"/>
        <v>49</v>
      </c>
      <c r="AD14" s="214" t="s">
        <v>1</v>
      </c>
      <c r="AE14" s="177" t="str">
        <f>INDEX(A:A,MATCH(MIN($H:$H),$H:$H, 0))</f>
        <v>JAMMEH</v>
      </c>
      <c r="AF14" s="177" t="str">
        <f>INDEX(B:B,MATCH(MIN($G:$G),$G:$G, 0))</f>
        <v>Marissa</v>
      </c>
      <c r="AG14" s="177" t="str">
        <f>INDEX(C:C,MATCH(MIN($G:$G),$G:$G, 0))</f>
        <v>NLSA</v>
      </c>
      <c r="AH14" s="205">
        <f>MIN($H:$H)</f>
        <v>98</v>
      </c>
    </row>
    <row r="15" spans="1:34" ht="15.75">
      <c r="A15" s="177" t="s">
        <v>217</v>
      </c>
      <c r="B15" s="177" t="s">
        <v>218</v>
      </c>
      <c r="C15" s="177" t="s">
        <v>176</v>
      </c>
      <c r="D15" s="178">
        <v>99</v>
      </c>
      <c r="E15" s="177">
        <f t="shared" si="0"/>
        <v>14</v>
      </c>
      <c r="F15" s="178"/>
      <c r="G15" s="177" t="str">
        <f t="shared" si="1"/>
        <v/>
      </c>
      <c r="H15" s="178"/>
      <c r="I15" s="177" t="str">
        <f t="shared" si="2"/>
        <v/>
      </c>
      <c r="J15" s="175"/>
      <c r="K15" s="177" t="str">
        <f t="shared" si="3"/>
        <v/>
      </c>
      <c r="L15" s="175">
        <v>7330</v>
      </c>
      <c r="M15" s="177">
        <f t="shared" si="4"/>
        <v>11</v>
      </c>
      <c r="N15" s="179">
        <v>290</v>
      </c>
      <c r="O15" s="177">
        <f t="shared" si="5"/>
        <v>12</v>
      </c>
      <c r="P15" s="179"/>
      <c r="Q15" s="177" t="str">
        <f t="shared" si="6"/>
        <v/>
      </c>
      <c r="R15" s="179"/>
      <c r="S15" s="177" t="str">
        <f t="shared" si="7"/>
        <v/>
      </c>
      <c r="T15" s="179"/>
      <c r="U15" s="177" t="str">
        <f t="shared" si="8"/>
        <v/>
      </c>
      <c r="V15" s="179"/>
      <c r="W15" s="177" t="str">
        <f t="shared" si="9"/>
        <v/>
      </c>
      <c r="X15" s="179"/>
      <c r="Y15" s="177" t="str">
        <f t="shared" si="10"/>
        <v/>
      </c>
      <c r="Z15" s="179">
        <v>990</v>
      </c>
      <c r="AA15" s="177">
        <f t="shared" si="11"/>
        <v>11</v>
      </c>
      <c r="AB15" s="224">
        <f t="shared" si="12"/>
        <v>48</v>
      </c>
      <c r="AD15" s="214" t="s">
        <v>11</v>
      </c>
      <c r="AE15" s="177" t="str">
        <f>INDEX(A:A,MATCH(MIN($J:$J),$J:$J, 0))</f>
        <v>CUSTOS</v>
      </c>
      <c r="AF15" s="177" t="str">
        <f>INDEX(B:B,MATCH(MIN($I:$I),$I:$I, 0))</f>
        <v>Thiane</v>
      </c>
      <c r="AG15" s="177" t="str">
        <f>INDEX(C:C,MATCH(MIN($I:$I),$I:$I, 0))</f>
        <v>NLSA</v>
      </c>
      <c r="AH15" s="206">
        <f>MIN($J:$J)</f>
        <v>3570</v>
      </c>
    </row>
    <row r="16" spans="1:34" ht="15.75">
      <c r="A16" s="177" t="s">
        <v>96</v>
      </c>
      <c r="B16" s="177" t="s">
        <v>221</v>
      </c>
      <c r="C16" s="177" t="s">
        <v>303</v>
      </c>
      <c r="D16" s="178"/>
      <c r="E16" s="177" t="str">
        <f t="shared" si="0"/>
        <v/>
      </c>
      <c r="F16" s="178"/>
      <c r="G16" s="177" t="str">
        <f t="shared" si="1"/>
        <v/>
      </c>
      <c r="H16" s="178">
        <v>102</v>
      </c>
      <c r="I16" s="177">
        <f t="shared" si="2"/>
        <v>19</v>
      </c>
      <c r="J16" s="175"/>
      <c r="K16" s="177" t="str">
        <f t="shared" si="3"/>
        <v/>
      </c>
      <c r="L16" s="175">
        <v>7270</v>
      </c>
      <c r="M16" s="177">
        <f t="shared" si="4"/>
        <v>12</v>
      </c>
      <c r="N16" s="179">
        <v>278</v>
      </c>
      <c r="O16" s="177">
        <f t="shared" si="5"/>
        <v>10</v>
      </c>
      <c r="P16" s="179"/>
      <c r="Q16" s="177" t="str">
        <f t="shared" si="6"/>
        <v/>
      </c>
      <c r="R16" s="179"/>
      <c r="S16" s="177" t="str">
        <f t="shared" si="7"/>
        <v/>
      </c>
      <c r="T16" s="179"/>
      <c r="U16" s="177" t="str">
        <f t="shared" si="8"/>
        <v/>
      </c>
      <c r="V16" s="179">
        <v>360</v>
      </c>
      <c r="W16" s="177">
        <f t="shared" si="9"/>
        <v>5</v>
      </c>
      <c r="X16" s="179"/>
      <c r="Y16" s="177" t="str">
        <f t="shared" si="10"/>
        <v/>
      </c>
      <c r="Z16" s="179"/>
      <c r="AA16" s="177" t="str">
        <f t="shared" si="11"/>
        <v/>
      </c>
      <c r="AB16" s="224">
        <f t="shared" si="12"/>
        <v>46</v>
      </c>
      <c r="AD16" s="214" t="s">
        <v>15</v>
      </c>
      <c r="AE16" s="177" t="str">
        <f>INDEX(A:A,MATCH(MIN($L:$L),$L:$L, 0))</f>
        <v>ARBIB</v>
      </c>
      <c r="AF16" s="177" t="str">
        <f>INDEX(B:B,MATCH(MIN($L:$L),$L:$L, 0))</f>
        <v>Nada</v>
      </c>
      <c r="AG16" s="177" t="str">
        <f>INDEX(C:C,MATCH(MIN($L:$L),$L:$L, 0))</f>
        <v>NLSA</v>
      </c>
      <c r="AH16" s="206">
        <f>MIN($L:$L)</f>
        <v>6330</v>
      </c>
    </row>
    <row r="17" spans="1:34" ht="15.75">
      <c r="A17" s="177" t="s">
        <v>467</v>
      </c>
      <c r="B17" s="177" t="s">
        <v>468</v>
      </c>
      <c r="C17" s="177" t="s">
        <v>176</v>
      </c>
      <c r="D17" s="178">
        <v>101</v>
      </c>
      <c r="E17" s="177">
        <f t="shared" si="0"/>
        <v>13</v>
      </c>
      <c r="F17" s="178"/>
      <c r="G17" s="177" t="str">
        <f t="shared" si="1"/>
        <v/>
      </c>
      <c r="H17" s="178"/>
      <c r="I17" s="177" t="str">
        <f t="shared" si="2"/>
        <v/>
      </c>
      <c r="J17" s="175">
        <v>4250</v>
      </c>
      <c r="K17" s="177">
        <f t="shared" si="3"/>
        <v>11</v>
      </c>
      <c r="L17" s="175"/>
      <c r="M17" s="177" t="str">
        <f t="shared" si="4"/>
        <v/>
      </c>
      <c r="N17" s="179">
        <v>262</v>
      </c>
      <c r="O17" s="177">
        <f t="shared" si="5"/>
        <v>9</v>
      </c>
      <c r="P17" s="179"/>
      <c r="Q17" s="177" t="str">
        <f t="shared" si="6"/>
        <v/>
      </c>
      <c r="R17" s="179"/>
      <c r="S17" s="177" t="str">
        <f t="shared" si="7"/>
        <v/>
      </c>
      <c r="T17" s="179"/>
      <c r="U17" s="177" t="str">
        <f t="shared" si="8"/>
        <v/>
      </c>
      <c r="V17" s="179">
        <v>520</v>
      </c>
      <c r="W17" s="177">
        <f t="shared" si="9"/>
        <v>13</v>
      </c>
      <c r="X17" s="179"/>
      <c r="Y17" s="177" t="str">
        <f t="shared" si="10"/>
        <v/>
      </c>
      <c r="Z17" s="179"/>
      <c r="AA17" s="177" t="str">
        <f t="shared" si="11"/>
        <v/>
      </c>
      <c r="AB17" s="224">
        <f t="shared" si="12"/>
        <v>46</v>
      </c>
      <c r="AD17" s="214" t="s">
        <v>5</v>
      </c>
      <c r="AE17" s="177" t="str">
        <f>INDEX(A:A,MATCH(MAX($N:$N),$N:$N, 0))</f>
        <v>JAMMEH</v>
      </c>
      <c r="AF17" s="177" t="str">
        <f>INDEX(B:B,MATCH(MAX($N:$N),$N:$N, 0))</f>
        <v>Halima</v>
      </c>
      <c r="AG17" s="177" t="str">
        <f>INDEX(C:C,MATCH(MAX($N:$N),$N:$N, 0))</f>
        <v>TAC</v>
      </c>
      <c r="AH17" s="207">
        <f>MAX($N:$N)</f>
        <v>320</v>
      </c>
    </row>
    <row r="18" spans="1:34" ht="15.75">
      <c r="A18" s="177" t="s">
        <v>220</v>
      </c>
      <c r="B18" s="177" t="s">
        <v>221</v>
      </c>
      <c r="C18" s="177" t="s">
        <v>176</v>
      </c>
      <c r="D18" s="178">
        <v>107</v>
      </c>
      <c r="E18" s="177">
        <f t="shared" si="0"/>
        <v>11</v>
      </c>
      <c r="F18" s="178"/>
      <c r="G18" s="177" t="str">
        <f t="shared" si="1"/>
        <v/>
      </c>
      <c r="H18" s="178"/>
      <c r="I18" s="177" t="str">
        <f t="shared" si="2"/>
        <v/>
      </c>
      <c r="J18" s="175">
        <v>5340</v>
      </c>
      <c r="K18" s="177">
        <f t="shared" si="3"/>
        <v>3</v>
      </c>
      <c r="L18" s="175"/>
      <c r="M18" s="177" t="str">
        <f t="shared" si="4"/>
        <v/>
      </c>
      <c r="N18" s="179"/>
      <c r="O18" s="177" t="str">
        <f t="shared" si="5"/>
        <v/>
      </c>
      <c r="P18" s="179"/>
      <c r="Q18" s="177" t="str">
        <f t="shared" si="6"/>
        <v/>
      </c>
      <c r="R18" s="179">
        <v>735</v>
      </c>
      <c r="S18" s="177">
        <f t="shared" si="7"/>
        <v>20</v>
      </c>
      <c r="T18" s="179"/>
      <c r="U18" s="177" t="str">
        <f t="shared" si="8"/>
        <v/>
      </c>
      <c r="V18" s="179"/>
      <c r="W18" s="177" t="str">
        <f t="shared" si="9"/>
        <v/>
      </c>
      <c r="X18" s="179">
        <v>1080</v>
      </c>
      <c r="Y18" s="177">
        <f t="shared" si="10"/>
        <v>12</v>
      </c>
      <c r="Z18" s="179"/>
      <c r="AA18" s="177" t="str">
        <f t="shared" si="11"/>
        <v/>
      </c>
      <c r="AB18" s="224">
        <f t="shared" si="12"/>
        <v>46</v>
      </c>
      <c r="AD18" s="214" t="s">
        <v>12</v>
      </c>
      <c r="AE18" s="177" t="e">
        <f>INDEX(A:A,MATCH(MAX($P:$P),$P:$P, 0))</f>
        <v>#N/A</v>
      </c>
      <c r="AF18" s="177" t="e">
        <f>INDEX(B:B,MATCH(MAX($P:$P),$P:$P, 0))</f>
        <v>#N/A</v>
      </c>
      <c r="AG18" s="177" t="e">
        <f>INDEX(C:C,MATCH(MAX($P:$P),$P:$P, 0))</f>
        <v>#N/A</v>
      </c>
      <c r="AH18" s="207">
        <f>MAX($P:$P)</f>
        <v>0</v>
      </c>
    </row>
    <row r="19" spans="1:34" ht="15.75">
      <c r="A19" s="177" t="s">
        <v>174</v>
      </c>
      <c r="B19" s="177" t="s">
        <v>215</v>
      </c>
      <c r="C19" s="177" t="s">
        <v>176</v>
      </c>
      <c r="D19" s="178">
        <v>108</v>
      </c>
      <c r="E19" s="177">
        <f t="shared" si="0"/>
        <v>11</v>
      </c>
      <c r="F19" s="178"/>
      <c r="G19" s="177" t="str">
        <f t="shared" si="1"/>
        <v/>
      </c>
      <c r="H19" s="178"/>
      <c r="I19" s="177" t="str">
        <f t="shared" si="2"/>
        <v/>
      </c>
      <c r="J19" s="175">
        <v>4370</v>
      </c>
      <c r="K19" s="177">
        <f t="shared" si="3"/>
        <v>10</v>
      </c>
      <c r="L19" s="175"/>
      <c r="M19" s="177" t="str">
        <f t="shared" si="4"/>
        <v/>
      </c>
      <c r="N19" s="179"/>
      <c r="O19" s="177" t="str">
        <f t="shared" si="5"/>
        <v/>
      </c>
      <c r="P19" s="179"/>
      <c r="Q19" s="177" t="str">
        <f t="shared" si="6"/>
        <v/>
      </c>
      <c r="R19" s="179">
        <v>612</v>
      </c>
      <c r="S19" s="177">
        <f t="shared" si="7"/>
        <v>14</v>
      </c>
      <c r="T19" s="179"/>
      <c r="U19" s="177" t="str">
        <f t="shared" si="8"/>
        <v/>
      </c>
      <c r="V19" s="179"/>
      <c r="W19" s="177" t="str">
        <f t="shared" si="9"/>
        <v/>
      </c>
      <c r="X19" s="179">
        <v>909</v>
      </c>
      <c r="Y19" s="177">
        <f t="shared" si="10"/>
        <v>10</v>
      </c>
      <c r="Z19" s="179"/>
      <c r="AA19" s="177" t="str">
        <f t="shared" si="11"/>
        <v/>
      </c>
      <c r="AB19" s="224">
        <f t="shared" si="12"/>
        <v>45</v>
      </c>
      <c r="AD19" s="214" t="s">
        <v>13</v>
      </c>
      <c r="AE19" s="177" t="e">
        <f>INDEX(A:A,MATCH(MAX($Q:$Q),$Q:$Q, 0))</f>
        <v>#N/A</v>
      </c>
      <c r="AF19" s="177" t="e">
        <f>INDEX(B:B,MATCH(MAX($Q:$Q),$Q:$Q, 0))</f>
        <v>#N/A</v>
      </c>
      <c r="AG19" s="177" t="e">
        <f>INDEX(C:C,MATCH(MAX($Q:$Q),$Q:$Q, 0))</f>
        <v>#N/A</v>
      </c>
      <c r="AH19" s="207">
        <f>MAX($Q:$Q)</f>
        <v>0</v>
      </c>
    </row>
    <row r="20" spans="1:34" ht="15.75">
      <c r="A20" s="177" t="s">
        <v>421</v>
      </c>
      <c r="B20" s="177" t="s">
        <v>422</v>
      </c>
      <c r="C20" s="177" t="s">
        <v>400</v>
      </c>
      <c r="D20" s="178">
        <v>124</v>
      </c>
      <c r="E20" s="177">
        <f t="shared" si="0"/>
        <v>6</v>
      </c>
      <c r="F20" s="178"/>
      <c r="G20" s="177" t="str">
        <f t="shared" si="1"/>
        <v/>
      </c>
      <c r="H20" s="178"/>
      <c r="I20" s="177" t="str">
        <f t="shared" si="2"/>
        <v/>
      </c>
      <c r="J20" s="175"/>
      <c r="K20" s="177" t="str">
        <f t="shared" si="3"/>
        <v/>
      </c>
      <c r="L20" s="175">
        <v>7440</v>
      </c>
      <c r="M20" s="177">
        <f t="shared" si="4"/>
        <v>10</v>
      </c>
      <c r="N20" s="179"/>
      <c r="O20" s="177" t="str">
        <f t="shared" si="5"/>
        <v/>
      </c>
      <c r="P20" s="179"/>
      <c r="Q20" s="177" t="str">
        <f t="shared" si="6"/>
        <v/>
      </c>
      <c r="R20" s="179">
        <v>471</v>
      </c>
      <c r="S20" s="177">
        <f t="shared" si="7"/>
        <v>7</v>
      </c>
      <c r="T20" s="179"/>
      <c r="U20" s="177" t="str">
        <f t="shared" si="8"/>
        <v/>
      </c>
      <c r="V20" s="179">
        <v>766</v>
      </c>
      <c r="W20" s="177">
        <f t="shared" si="9"/>
        <v>22</v>
      </c>
      <c r="X20" s="179"/>
      <c r="Y20" s="177" t="str">
        <f t="shared" si="10"/>
        <v/>
      </c>
      <c r="Z20" s="179"/>
      <c r="AA20" s="177" t="str">
        <f t="shared" si="11"/>
        <v/>
      </c>
      <c r="AB20" s="224">
        <f t="shared" si="12"/>
        <v>45</v>
      </c>
      <c r="AD20" s="214" t="s">
        <v>14</v>
      </c>
      <c r="AE20" s="177" t="e">
        <f>INDEX(A:A,MATCH(MAX($T:$T),$T:$T, 0))</f>
        <v>#N/A</v>
      </c>
      <c r="AF20" s="177" t="e">
        <f>INDEX(B:B,MATCH(MAX($T:$T),$T:$T, 0))</f>
        <v>#N/A</v>
      </c>
      <c r="AG20" s="177" t="e">
        <f>INDEX(C:C,MATCH(MAX($T:$T),$T:$T, 0))</f>
        <v>#N/A</v>
      </c>
      <c r="AH20" s="207">
        <f>MAX($T:$T)</f>
        <v>0</v>
      </c>
    </row>
    <row r="21" spans="1:34" ht="15.75">
      <c r="A21" s="177" t="s">
        <v>426</v>
      </c>
      <c r="B21" s="177" t="s">
        <v>422</v>
      </c>
      <c r="C21" s="177" t="s">
        <v>400</v>
      </c>
      <c r="D21" s="178">
        <v>107</v>
      </c>
      <c r="E21" s="177">
        <f t="shared" si="0"/>
        <v>11</v>
      </c>
      <c r="F21" s="178"/>
      <c r="G21" s="177" t="str">
        <f t="shared" si="1"/>
        <v/>
      </c>
      <c r="H21" s="178"/>
      <c r="I21" s="177" t="str">
        <f t="shared" si="2"/>
        <v/>
      </c>
      <c r="J21" s="175"/>
      <c r="K21" s="177" t="str">
        <f t="shared" si="3"/>
        <v/>
      </c>
      <c r="L21" s="175">
        <v>7550</v>
      </c>
      <c r="M21" s="177">
        <f t="shared" si="4"/>
        <v>9</v>
      </c>
      <c r="N21" s="179"/>
      <c r="O21" s="177" t="str">
        <f t="shared" si="5"/>
        <v/>
      </c>
      <c r="P21" s="179"/>
      <c r="Q21" s="177" t="str">
        <f t="shared" si="6"/>
        <v/>
      </c>
      <c r="R21" s="179">
        <v>536</v>
      </c>
      <c r="S21" s="177">
        <f t="shared" si="7"/>
        <v>10</v>
      </c>
      <c r="T21" s="179"/>
      <c r="U21" s="177" t="str">
        <f t="shared" si="8"/>
        <v/>
      </c>
      <c r="V21" s="179">
        <v>572</v>
      </c>
      <c r="W21" s="177">
        <f t="shared" si="9"/>
        <v>15</v>
      </c>
      <c r="X21" s="179"/>
      <c r="Y21" s="177" t="str">
        <f t="shared" si="10"/>
        <v/>
      </c>
      <c r="Z21" s="179"/>
      <c r="AA21" s="177" t="str">
        <f t="shared" si="11"/>
        <v/>
      </c>
      <c r="AB21" s="224">
        <f t="shared" si="12"/>
        <v>45</v>
      </c>
      <c r="AD21" s="214" t="s">
        <v>16</v>
      </c>
      <c r="AE21" s="177" t="str">
        <f>INDEX(A:A,MATCH(MAX($V:$V),$V:$V, 0))</f>
        <v>MATIP</v>
      </c>
      <c r="AF21" s="177" t="str">
        <f>INDEX(B:B,MATCH(MAX($V:$V),$V:$V, 0))</f>
        <v>Francesca Pharell</v>
      </c>
      <c r="AG21" s="177" t="str">
        <f>INDEX(C:C,MATCH(MAX($V:$V),$V:$V, 0))</f>
        <v>SDUS</v>
      </c>
      <c r="AH21" s="207">
        <f>MAX($V:$V)</f>
        <v>781</v>
      </c>
    </row>
    <row r="22" spans="1:34" ht="15.75">
      <c r="A22" s="177" t="s">
        <v>434</v>
      </c>
      <c r="B22" s="177" t="s">
        <v>166</v>
      </c>
      <c r="C22" s="177" t="s">
        <v>400</v>
      </c>
      <c r="D22" s="178">
        <v>113</v>
      </c>
      <c r="E22" s="177">
        <f t="shared" si="0"/>
        <v>9</v>
      </c>
      <c r="F22" s="178"/>
      <c r="G22" s="177" t="str">
        <f t="shared" si="1"/>
        <v/>
      </c>
      <c r="H22" s="178"/>
      <c r="I22" s="177" t="str">
        <f t="shared" si="2"/>
        <v/>
      </c>
      <c r="J22" s="175"/>
      <c r="K22" s="177" t="str">
        <f t="shared" si="3"/>
        <v/>
      </c>
      <c r="L22" s="175">
        <v>6510</v>
      </c>
      <c r="M22" s="177">
        <f t="shared" si="4"/>
        <v>15</v>
      </c>
      <c r="N22" s="179"/>
      <c r="O22" s="177" t="str">
        <f t="shared" si="5"/>
        <v/>
      </c>
      <c r="P22" s="179"/>
      <c r="Q22" s="177" t="str">
        <f t="shared" si="6"/>
        <v/>
      </c>
      <c r="R22" s="179">
        <v>602</v>
      </c>
      <c r="S22" s="177">
        <f t="shared" si="7"/>
        <v>14</v>
      </c>
      <c r="T22" s="179"/>
      <c r="U22" s="177" t="str">
        <f t="shared" si="8"/>
        <v/>
      </c>
      <c r="V22" s="179"/>
      <c r="W22" s="177" t="str">
        <f t="shared" si="9"/>
        <v/>
      </c>
      <c r="X22" s="179"/>
      <c r="Y22" s="177" t="str">
        <f t="shared" si="10"/>
        <v/>
      </c>
      <c r="Z22" s="179">
        <v>730</v>
      </c>
      <c r="AA22" s="177">
        <f t="shared" si="11"/>
        <v>6</v>
      </c>
      <c r="AB22" s="224">
        <f t="shared" si="12"/>
        <v>44</v>
      </c>
      <c r="AD22" s="214" t="s">
        <v>17</v>
      </c>
      <c r="AE22" s="177" t="str">
        <f>INDEX(A:A,MATCH(MAX($X:$X),$X:$X, 0))</f>
        <v>TCHENWO</v>
      </c>
      <c r="AF22" s="177" t="str">
        <f>INDEX(B:B,MATCH(MAX($X:$X),$X:$X, 0))</f>
        <v>Raphaëlle</v>
      </c>
      <c r="AG22" s="177" t="str">
        <f>INDEX(C:C,MATCH(MAX($X:$X),$X:$X, 0))</f>
        <v>TAC</v>
      </c>
      <c r="AH22" s="207">
        <f>MAX($X:$X)</f>
        <v>1248</v>
      </c>
    </row>
    <row r="23" spans="1:34" ht="16.5" thickBot="1">
      <c r="A23" s="177" t="s">
        <v>424</v>
      </c>
      <c r="B23" s="177" t="s">
        <v>425</v>
      </c>
      <c r="C23" s="177" t="s">
        <v>400</v>
      </c>
      <c r="D23" s="178"/>
      <c r="E23" s="177" t="str">
        <f t="shared" si="0"/>
        <v/>
      </c>
      <c r="F23" s="178"/>
      <c r="G23" s="177" t="str">
        <f t="shared" si="1"/>
        <v/>
      </c>
      <c r="H23" s="178">
        <v>111</v>
      </c>
      <c r="I23" s="177">
        <f t="shared" si="2"/>
        <v>16</v>
      </c>
      <c r="J23" s="175">
        <v>5000</v>
      </c>
      <c r="K23" s="177">
        <f t="shared" si="3"/>
        <v>7</v>
      </c>
      <c r="L23" s="175"/>
      <c r="M23" s="177" t="str">
        <f t="shared" si="4"/>
        <v/>
      </c>
      <c r="N23" s="179">
        <v>251</v>
      </c>
      <c r="O23" s="177">
        <f t="shared" si="5"/>
        <v>8</v>
      </c>
      <c r="P23" s="179"/>
      <c r="Q23" s="177" t="str">
        <f t="shared" si="6"/>
        <v/>
      </c>
      <c r="R23" s="179"/>
      <c r="S23" s="177" t="str">
        <f t="shared" si="7"/>
        <v/>
      </c>
      <c r="T23" s="179"/>
      <c r="U23" s="177" t="str">
        <f t="shared" si="8"/>
        <v/>
      </c>
      <c r="V23" s="179">
        <v>502</v>
      </c>
      <c r="W23" s="177">
        <f t="shared" si="9"/>
        <v>12</v>
      </c>
      <c r="X23" s="179"/>
      <c r="Y23" s="177" t="str">
        <f t="shared" si="10"/>
        <v/>
      </c>
      <c r="Z23" s="179"/>
      <c r="AA23" s="177" t="str">
        <f t="shared" si="11"/>
        <v/>
      </c>
      <c r="AB23" s="224">
        <f t="shared" si="12"/>
        <v>43</v>
      </c>
      <c r="AD23" s="215" t="s">
        <v>18</v>
      </c>
      <c r="AE23" s="209" t="str">
        <f>INDEX(A:A,MATCH(MAX($Z:$Z),$Z:$Z, 0))</f>
        <v>JAMMEH</v>
      </c>
      <c r="AF23" s="209" t="str">
        <f>INDEX(B:B,MATCH(MAX($Z:$Z),$Z:$Z, 0))</f>
        <v>Halima</v>
      </c>
      <c r="AG23" s="209" t="str">
        <f>INDEX(C:C,MATCH(MAX($Z:$Z),$Z:$Z, 0))</f>
        <v>TAC</v>
      </c>
      <c r="AH23" s="210">
        <f>MAX($Z:$Z)</f>
        <v>1200</v>
      </c>
    </row>
    <row r="24" spans="1:34">
      <c r="A24" s="177" t="s">
        <v>432</v>
      </c>
      <c r="B24" s="177" t="s">
        <v>433</v>
      </c>
      <c r="C24" s="177" t="s">
        <v>400</v>
      </c>
      <c r="D24" s="178"/>
      <c r="E24" s="177" t="str">
        <f t="shared" si="0"/>
        <v/>
      </c>
      <c r="F24" s="178">
        <v>217</v>
      </c>
      <c r="G24" s="177">
        <f t="shared" si="1"/>
        <v>12</v>
      </c>
      <c r="H24" s="178"/>
      <c r="I24" s="177" t="str">
        <f t="shared" si="2"/>
        <v/>
      </c>
      <c r="J24" s="175">
        <v>4280</v>
      </c>
      <c r="K24" s="177">
        <f t="shared" si="3"/>
        <v>11</v>
      </c>
      <c r="L24" s="175"/>
      <c r="M24" s="177" t="str">
        <f t="shared" si="4"/>
        <v/>
      </c>
      <c r="N24" s="179"/>
      <c r="O24" s="177" t="str">
        <f t="shared" si="5"/>
        <v/>
      </c>
      <c r="P24" s="179"/>
      <c r="Q24" s="177" t="str">
        <f t="shared" si="6"/>
        <v/>
      </c>
      <c r="R24" s="179">
        <v>612</v>
      </c>
      <c r="S24" s="177">
        <f t="shared" si="7"/>
        <v>14</v>
      </c>
      <c r="T24" s="179"/>
      <c r="U24" s="177" t="str">
        <f t="shared" si="8"/>
        <v/>
      </c>
      <c r="V24" s="179">
        <v>332</v>
      </c>
      <c r="W24" s="177">
        <f t="shared" si="9"/>
        <v>3</v>
      </c>
      <c r="X24" s="179"/>
      <c r="Y24" s="177" t="str">
        <f t="shared" si="10"/>
        <v/>
      </c>
      <c r="Z24" s="179"/>
      <c r="AA24" s="177" t="str">
        <f t="shared" si="11"/>
        <v/>
      </c>
      <c r="AB24" s="224">
        <f t="shared" si="12"/>
        <v>40</v>
      </c>
    </row>
    <row r="25" spans="1:34">
      <c r="A25" s="177" t="s">
        <v>417</v>
      </c>
      <c r="B25" s="177" t="s">
        <v>418</v>
      </c>
      <c r="C25" s="177" t="s">
        <v>400</v>
      </c>
      <c r="D25" s="178">
        <v>95</v>
      </c>
      <c r="E25" s="177">
        <f t="shared" si="0"/>
        <v>16</v>
      </c>
      <c r="F25" s="178"/>
      <c r="G25" s="177" t="str">
        <f t="shared" si="1"/>
        <v/>
      </c>
      <c r="H25" s="178"/>
      <c r="I25" s="177" t="str">
        <f t="shared" si="2"/>
        <v/>
      </c>
      <c r="J25" s="175">
        <v>4500</v>
      </c>
      <c r="K25" s="177">
        <f t="shared" si="3"/>
        <v>8</v>
      </c>
      <c r="L25" s="175"/>
      <c r="M25" s="177" t="str">
        <f t="shared" si="4"/>
        <v/>
      </c>
      <c r="N25" s="179">
        <v>226</v>
      </c>
      <c r="O25" s="177">
        <f t="shared" si="5"/>
        <v>5</v>
      </c>
      <c r="P25" s="179"/>
      <c r="Q25" s="177" t="str">
        <f t="shared" si="6"/>
        <v/>
      </c>
      <c r="R25" s="179"/>
      <c r="S25" s="177" t="str">
        <f t="shared" si="7"/>
        <v/>
      </c>
      <c r="T25" s="179"/>
      <c r="U25" s="177" t="str">
        <f t="shared" si="8"/>
        <v/>
      </c>
      <c r="V25" s="179"/>
      <c r="W25" s="177" t="str">
        <f t="shared" si="9"/>
        <v/>
      </c>
      <c r="X25" s="179">
        <v>810</v>
      </c>
      <c r="Y25" s="177">
        <f t="shared" si="10"/>
        <v>8</v>
      </c>
      <c r="Z25" s="179"/>
      <c r="AA25" s="177" t="str">
        <f t="shared" si="11"/>
        <v/>
      </c>
      <c r="AB25" s="224">
        <f t="shared" si="12"/>
        <v>37</v>
      </c>
    </row>
    <row r="26" spans="1:34">
      <c r="A26" s="177" t="s">
        <v>279</v>
      </c>
      <c r="B26" s="177" t="s">
        <v>280</v>
      </c>
      <c r="C26" s="177" t="s">
        <v>273</v>
      </c>
      <c r="D26" s="178"/>
      <c r="E26" s="177" t="str">
        <f t="shared" si="0"/>
        <v/>
      </c>
      <c r="F26" s="178">
        <v>232</v>
      </c>
      <c r="G26" s="177">
        <f t="shared" si="1"/>
        <v>10</v>
      </c>
      <c r="H26" s="178"/>
      <c r="I26" s="177" t="str">
        <f t="shared" si="2"/>
        <v/>
      </c>
      <c r="J26" s="175">
        <v>5430</v>
      </c>
      <c r="K26" s="177">
        <f t="shared" si="3"/>
        <v>2</v>
      </c>
      <c r="L26" s="175"/>
      <c r="M26" s="177" t="str">
        <f t="shared" si="4"/>
        <v/>
      </c>
      <c r="N26" s="179">
        <v>199</v>
      </c>
      <c r="O26" s="177">
        <f t="shared" si="5"/>
        <v>2</v>
      </c>
      <c r="P26" s="179"/>
      <c r="Q26" s="177" t="str">
        <f t="shared" si="6"/>
        <v/>
      </c>
      <c r="R26" s="179"/>
      <c r="S26" s="177" t="str">
        <f t="shared" si="7"/>
        <v/>
      </c>
      <c r="T26" s="179"/>
      <c r="U26" s="177" t="str">
        <f t="shared" si="8"/>
        <v/>
      </c>
      <c r="V26" s="179">
        <v>781</v>
      </c>
      <c r="W26" s="177">
        <f t="shared" si="9"/>
        <v>22</v>
      </c>
      <c r="X26" s="179"/>
      <c r="Y26" s="177" t="str">
        <f t="shared" si="10"/>
        <v/>
      </c>
      <c r="Z26" s="179"/>
      <c r="AA26" s="177" t="str">
        <f t="shared" si="11"/>
        <v/>
      </c>
      <c r="AB26" s="224">
        <f t="shared" si="12"/>
        <v>36</v>
      </c>
    </row>
    <row r="27" spans="1:34">
      <c r="A27" s="177" t="s">
        <v>427</v>
      </c>
      <c r="B27" s="177" t="s">
        <v>428</v>
      </c>
      <c r="C27" s="177" t="s">
        <v>400</v>
      </c>
      <c r="D27" s="178">
        <v>106</v>
      </c>
      <c r="E27" s="177">
        <f t="shared" si="0"/>
        <v>11</v>
      </c>
      <c r="F27" s="178"/>
      <c r="G27" s="177" t="str">
        <f t="shared" si="1"/>
        <v/>
      </c>
      <c r="H27" s="178"/>
      <c r="I27" s="177" t="str">
        <f t="shared" si="2"/>
        <v/>
      </c>
      <c r="J27" s="175">
        <v>5040</v>
      </c>
      <c r="K27" s="177">
        <f t="shared" si="3"/>
        <v>6</v>
      </c>
      <c r="L27" s="175"/>
      <c r="M27" s="177" t="str">
        <f t="shared" si="4"/>
        <v/>
      </c>
      <c r="N27" s="179">
        <v>248</v>
      </c>
      <c r="O27" s="177">
        <f t="shared" si="5"/>
        <v>7</v>
      </c>
      <c r="P27" s="179"/>
      <c r="Q27" s="177" t="str">
        <f t="shared" si="6"/>
        <v/>
      </c>
      <c r="R27" s="179"/>
      <c r="S27" s="177" t="str">
        <f t="shared" si="7"/>
        <v/>
      </c>
      <c r="T27" s="179"/>
      <c r="U27" s="177" t="str">
        <f t="shared" si="8"/>
        <v/>
      </c>
      <c r="V27" s="179">
        <v>426</v>
      </c>
      <c r="W27" s="177">
        <f t="shared" si="9"/>
        <v>8</v>
      </c>
      <c r="X27" s="179"/>
      <c r="Y27" s="177" t="str">
        <f t="shared" si="10"/>
        <v/>
      </c>
      <c r="Z27" s="179"/>
      <c r="AA27" s="177" t="str">
        <f t="shared" si="11"/>
        <v/>
      </c>
      <c r="AB27" s="224">
        <f t="shared" si="12"/>
        <v>32</v>
      </c>
    </row>
    <row r="28" spans="1:34">
      <c r="A28" s="177" t="s">
        <v>111</v>
      </c>
      <c r="B28" s="177" t="s">
        <v>112</v>
      </c>
      <c r="C28" s="177" t="s">
        <v>75</v>
      </c>
      <c r="D28" s="178">
        <v>101</v>
      </c>
      <c r="E28" s="177">
        <f t="shared" si="0"/>
        <v>13</v>
      </c>
      <c r="F28" s="178"/>
      <c r="G28" s="177" t="str">
        <f t="shared" si="1"/>
        <v/>
      </c>
      <c r="H28" s="178"/>
      <c r="I28" s="177" t="str">
        <f t="shared" si="2"/>
        <v/>
      </c>
      <c r="J28" s="175">
        <v>4170</v>
      </c>
      <c r="K28" s="177">
        <f t="shared" si="3"/>
        <v>12</v>
      </c>
      <c r="L28" s="175"/>
      <c r="M28" s="177" t="str">
        <f t="shared" si="4"/>
        <v/>
      </c>
      <c r="N28" s="179">
        <v>228</v>
      </c>
      <c r="O28" s="177">
        <f t="shared" si="5"/>
        <v>5</v>
      </c>
      <c r="P28" s="179"/>
      <c r="Q28" s="177" t="str">
        <f t="shared" si="6"/>
        <v/>
      </c>
      <c r="R28" s="179"/>
      <c r="S28" s="177" t="str">
        <f t="shared" si="7"/>
        <v/>
      </c>
      <c r="T28" s="179"/>
      <c r="U28" s="177" t="str">
        <f t="shared" si="8"/>
        <v/>
      </c>
      <c r="V28" s="179">
        <v>288</v>
      </c>
      <c r="W28" s="177">
        <f t="shared" si="9"/>
        <v>1</v>
      </c>
      <c r="X28" s="179"/>
      <c r="Y28" s="177" t="str">
        <f t="shared" si="10"/>
        <v/>
      </c>
      <c r="Z28" s="179"/>
      <c r="AA28" s="177" t="str">
        <f t="shared" si="11"/>
        <v/>
      </c>
      <c r="AB28" s="224">
        <f t="shared" si="12"/>
        <v>31</v>
      </c>
    </row>
    <row r="29" spans="1:34">
      <c r="A29" s="177" t="s">
        <v>267</v>
      </c>
      <c r="B29" s="177" t="s">
        <v>316</v>
      </c>
      <c r="C29" s="177" t="s">
        <v>254</v>
      </c>
      <c r="D29" s="178">
        <v>105</v>
      </c>
      <c r="E29" s="177">
        <f t="shared" si="0"/>
        <v>12</v>
      </c>
      <c r="F29" s="178"/>
      <c r="G29" s="177" t="str">
        <f t="shared" si="1"/>
        <v/>
      </c>
      <c r="H29" s="178"/>
      <c r="I29" s="177" t="str">
        <f t="shared" si="2"/>
        <v/>
      </c>
      <c r="J29" s="175">
        <v>5510</v>
      </c>
      <c r="K29" s="177">
        <f t="shared" si="3"/>
        <v>1</v>
      </c>
      <c r="L29" s="175"/>
      <c r="M29" s="177" t="str">
        <f t="shared" si="4"/>
        <v/>
      </c>
      <c r="N29" s="179"/>
      <c r="O29" s="177" t="str">
        <f t="shared" si="5"/>
        <v/>
      </c>
      <c r="P29" s="179"/>
      <c r="Q29" s="177" t="str">
        <f t="shared" si="6"/>
        <v/>
      </c>
      <c r="R29" s="179">
        <v>651</v>
      </c>
      <c r="S29" s="177">
        <f t="shared" si="7"/>
        <v>16</v>
      </c>
      <c r="T29" s="179"/>
      <c r="U29" s="177" t="str">
        <f t="shared" si="8"/>
        <v/>
      </c>
      <c r="V29" s="179">
        <v>254</v>
      </c>
      <c r="W29" s="177">
        <f t="shared" si="9"/>
        <v>1</v>
      </c>
      <c r="X29" s="179"/>
      <c r="Y29" s="177" t="str">
        <f t="shared" si="10"/>
        <v/>
      </c>
      <c r="Z29" s="179"/>
      <c r="AA29" s="177" t="str">
        <f t="shared" si="11"/>
        <v/>
      </c>
      <c r="AB29" s="224">
        <f t="shared" si="12"/>
        <v>30</v>
      </c>
    </row>
    <row r="30" spans="1:34">
      <c r="A30" s="177" t="s">
        <v>411</v>
      </c>
      <c r="B30" s="177" t="s">
        <v>420</v>
      </c>
      <c r="C30" s="177" t="s">
        <v>400</v>
      </c>
      <c r="D30" s="178"/>
      <c r="E30" s="177" t="str">
        <f t="shared" si="0"/>
        <v/>
      </c>
      <c r="F30" s="178">
        <v>234</v>
      </c>
      <c r="G30" s="177">
        <f t="shared" si="1"/>
        <v>9</v>
      </c>
      <c r="H30" s="178"/>
      <c r="I30" s="177" t="str">
        <f t="shared" si="2"/>
        <v/>
      </c>
      <c r="J30" s="175">
        <v>8220</v>
      </c>
      <c r="K30" s="177">
        <f t="shared" si="3"/>
        <v>1</v>
      </c>
      <c r="L30" s="175"/>
      <c r="M30" s="177" t="str">
        <f t="shared" si="4"/>
        <v/>
      </c>
      <c r="N30" s="179"/>
      <c r="O30" s="177" t="str">
        <f t="shared" si="5"/>
        <v/>
      </c>
      <c r="P30" s="179"/>
      <c r="Q30" s="177" t="str">
        <f t="shared" si="6"/>
        <v/>
      </c>
      <c r="R30" s="179">
        <v>551</v>
      </c>
      <c r="S30" s="177">
        <f t="shared" si="7"/>
        <v>11</v>
      </c>
      <c r="T30" s="179"/>
      <c r="U30" s="177" t="str">
        <f t="shared" si="8"/>
        <v/>
      </c>
      <c r="V30" s="179"/>
      <c r="W30" s="177" t="str">
        <f t="shared" si="9"/>
        <v/>
      </c>
      <c r="X30" s="179">
        <v>825</v>
      </c>
      <c r="Y30" s="177">
        <f t="shared" si="10"/>
        <v>8</v>
      </c>
      <c r="Z30" s="179"/>
      <c r="AA30" s="177" t="str">
        <f t="shared" si="11"/>
        <v/>
      </c>
      <c r="AB30" s="224">
        <f t="shared" si="12"/>
        <v>29</v>
      </c>
    </row>
    <row r="31" spans="1:34">
      <c r="A31" s="177" t="s">
        <v>274</v>
      </c>
      <c r="B31" s="177" t="s">
        <v>281</v>
      </c>
      <c r="C31" s="177" t="s">
        <v>273</v>
      </c>
      <c r="D31" s="178">
        <v>111</v>
      </c>
      <c r="E31" s="177">
        <f t="shared" si="0"/>
        <v>10</v>
      </c>
      <c r="F31" s="178"/>
      <c r="G31" s="177" t="str">
        <f t="shared" si="1"/>
        <v/>
      </c>
      <c r="H31" s="178"/>
      <c r="I31" s="177" t="str">
        <f t="shared" si="2"/>
        <v/>
      </c>
      <c r="J31" s="175">
        <v>4340</v>
      </c>
      <c r="K31" s="177">
        <f t="shared" si="3"/>
        <v>10</v>
      </c>
      <c r="L31" s="175"/>
      <c r="M31" s="177" t="str">
        <f t="shared" si="4"/>
        <v/>
      </c>
      <c r="N31" s="179">
        <v>230</v>
      </c>
      <c r="O31" s="177">
        <f t="shared" si="5"/>
        <v>6</v>
      </c>
      <c r="P31" s="179"/>
      <c r="Q31" s="177" t="str">
        <f t="shared" si="6"/>
        <v/>
      </c>
      <c r="R31" s="179"/>
      <c r="S31" s="177" t="str">
        <f t="shared" si="7"/>
        <v/>
      </c>
      <c r="T31" s="179"/>
      <c r="U31" s="177" t="str">
        <f t="shared" si="8"/>
        <v/>
      </c>
      <c r="V31" s="179"/>
      <c r="W31" s="177" t="str">
        <f t="shared" si="9"/>
        <v/>
      </c>
      <c r="X31" s="179">
        <v>575</v>
      </c>
      <c r="Y31" s="177">
        <f t="shared" si="10"/>
        <v>3</v>
      </c>
      <c r="Z31" s="179"/>
      <c r="AA31" s="177" t="str">
        <f t="shared" si="11"/>
        <v/>
      </c>
      <c r="AB31" s="224">
        <f t="shared" si="12"/>
        <v>29</v>
      </c>
    </row>
    <row r="32" spans="1:34">
      <c r="A32" s="177" t="s">
        <v>187</v>
      </c>
      <c r="B32" s="177" t="s">
        <v>216</v>
      </c>
      <c r="C32" s="177" t="s">
        <v>176</v>
      </c>
      <c r="D32" s="178">
        <v>111</v>
      </c>
      <c r="E32" s="177">
        <f t="shared" si="0"/>
        <v>10</v>
      </c>
      <c r="F32" s="178"/>
      <c r="G32" s="177" t="str">
        <f t="shared" si="1"/>
        <v/>
      </c>
      <c r="H32" s="178"/>
      <c r="I32" s="177" t="str">
        <f t="shared" si="2"/>
        <v/>
      </c>
      <c r="J32" s="175">
        <v>5510</v>
      </c>
      <c r="K32" s="177">
        <f t="shared" si="3"/>
        <v>1</v>
      </c>
      <c r="L32" s="175"/>
      <c r="M32" s="177" t="str">
        <f t="shared" si="4"/>
        <v/>
      </c>
      <c r="N32" s="179">
        <v>197</v>
      </c>
      <c r="O32" s="177">
        <f t="shared" si="5"/>
        <v>2</v>
      </c>
      <c r="P32" s="179"/>
      <c r="Q32" s="177" t="str">
        <f t="shared" si="6"/>
        <v/>
      </c>
      <c r="R32" s="179"/>
      <c r="S32" s="177" t="str">
        <f t="shared" si="7"/>
        <v/>
      </c>
      <c r="T32" s="179"/>
      <c r="U32" s="177" t="str">
        <f t="shared" si="8"/>
        <v/>
      </c>
      <c r="V32" s="179">
        <v>568</v>
      </c>
      <c r="W32" s="177">
        <f t="shared" si="9"/>
        <v>15</v>
      </c>
      <c r="X32" s="179"/>
      <c r="Y32" s="177" t="str">
        <f t="shared" si="10"/>
        <v/>
      </c>
      <c r="Z32" s="179"/>
      <c r="AA32" s="177" t="str">
        <f t="shared" si="11"/>
        <v/>
      </c>
      <c r="AB32" s="224">
        <f t="shared" si="12"/>
        <v>28</v>
      </c>
    </row>
    <row r="33" spans="1:28">
      <c r="A33" s="177" t="s">
        <v>423</v>
      </c>
      <c r="B33" s="177" t="s">
        <v>166</v>
      </c>
      <c r="C33" s="177" t="s">
        <v>400</v>
      </c>
      <c r="D33" s="178">
        <v>116</v>
      </c>
      <c r="E33" s="177">
        <f t="shared" si="0"/>
        <v>8</v>
      </c>
      <c r="F33" s="178"/>
      <c r="G33" s="177" t="str">
        <f t="shared" si="1"/>
        <v/>
      </c>
      <c r="H33" s="178"/>
      <c r="I33" s="177" t="str">
        <f t="shared" si="2"/>
        <v/>
      </c>
      <c r="J33" s="175">
        <v>4540</v>
      </c>
      <c r="K33" s="177">
        <f t="shared" si="3"/>
        <v>8</v>
      </c>
      <c r="L33" s="175"/>
      <c r="M33" s="177" t="str">
        <f t="shared" si="4"/>
        <v/>
      </c>
      <c r="N33" s="179">
        <v>191</v>
      </c>
      <c r="O33" s="177">
        <f t="shared" si="5"/>
        <v>2</v>
      </c>
      <c r="P33" s="179"/>
      <c r="Q33" s="177" t="str">
        <f t="shared" si="6"/>
        <v/>
      </c>
      <c r="R33" s="179"/>
      <c r="S33" s="177" t="str">
        <f t="shared" si="7"/>
        <v/>
      </c>
      <c r="T33" s="179"/>
      <c r="U33" s="177" t="str">
        <f t="shared" si="8"/>
        <v/>
      </c>
      <c r="V33" s="179"/>
      <c r="W33" s="177" t="str">
        <f t="shared" si="9"/>
        <v/>
      </c>
      <c r="X33" s="179">
        <v>888</v>
      </c>
      <c r="Y33" s="177">
        <f t="shared" si="10"/>
        <v>9</v>
      </c>
      <c r="Z33" s="179"/>
      <c r="AA33" s="177" t="str">
        <f t="shared" si="11"/>
        <v/>
      </c>
      <c r="AB33" s="224">
        <f t="shared" si="12"/>
        <v>27</v>
      </c>
    </row>
    <row r="34" spans="1:28">
      <c r="A34" s="177" t="s">
        <v>429</v>
      </c>
      <c r="B34" s="177" t="s">
        <v>385</v>
      </c>
      <c r="C34" s="177" t="s">
        <v>400</v>
      </c>
      <c r="D34" s="178">
        <v>117</v>
      </c>
      <c r="E34" s="177">
        <f t="shared" si="0"/>
        <v>8</v>
      </c>
      <c r="F34" s="178"/>
      <c r="G34" s="177" t="str">
        <f t="shared" si="1"/>
        <v/>
      </c>
      <c r="H34" s="178"/>
      <c r="I34" s="177" t="str">
        <f t="shared" si="2"/>
        <v/>
      </c>
      <c r="J34" s="175">
        <v>5460</v>
      </c>
      <c r="K34" s="177">
        <f t="shared" si="3"/>
        <v>1</v>
      </c>
      <c r="L34" s="175"/>
      <c r="M34" s="177" t="str">
        <f t="shared" si="4"/>
        <v/>
      </c>
      <c r="N34" s="179"/>
      <c r="O34" s="177" t="str">
        <f t="shared" si="5"/>
        <v/>
      </c>
      <c r="P34" s="179"/>
      <c r="Q34" s="177" t="str">
        <f t="shared" si="6"/>
        <v/>
      </c>
      <c r="R34" s="179">
        <v>433</v>
      </c>
      <c r="S34" s="177">
        <f t="shared" si="7"/>
        <v>5</v>
      </c>
      <c r="T34" s="179"/>
      <c r="U34" s="177" t="str">
        <f t="shared" si="8"/>
        <v/>
      </c>
      <c r="V34" s="179">
        <v>418</v>
      </c>
      <c r="W34" s="177">
        <f t="shared" si="9"/>
        <v>7</v>
      </c>
      <c r="X34" s="179"/>
      <c r="Y34" s="177" t="str">
        <f t="shared" si="10"/>
        <v/>
      </c>
      <c r="Z34" s="179"/>
      <c r="AA34" s="177" t="str">
        <f t="shared" si="11"/>
        <v/>
      </c>
      <c r="AB34" s="224">
        <f t="shared" si="12"/>
        <v>21</v>
      </c>
    </row>
    <row r="35" spans="1:28">
      <c r="A35" s="177" t="s">
        <v>258</v>
      </c>
      <c r="B35" s="177" t="s">
        <v>373</v>
      </c>
      <c r="C35" s="177" t="s">
        <v>254</v>
      </c>
      <c r="D35" s="178"/>
      <c r="E35" s="177" t="str">
        <f t="shared" si="0"/>
        <v/>
      </c>
      <c r="F35" s="178"/>
      <c r="G35" s="177" t="str">
        <f t="shared" si="1"/>
        <v/>
      </c>
      <c r="H35" s="178"/>
      <c r="I35" s="177" t="str">
        <f t="shared" si="2"/>
        <v/>
      </c>
      <c r="J35" s="175"/>
      <c r="K35" s="177" t="str">
        <f t="shared" si="3"/>
        <v/>
      </c>
      <c r="L35" s="175"/>
      <c r="M35" s="177" t="str">
        <f t="shared" si="4"/>
        <v/>
      </c>
      <c r="N35" s="179"/>
      <c r="O35" s="177" t="str">
        <f t="shared" si="5"/>
        <v/>
      </c>
      <c r="P35" s="179"/>
      <c r="Q35" s="177" t="str">
        <f t="shared" si="6"/>
        <v/>
      </c>
      <c r="R35" s="179">
        <v>567</v>
      </c>
      <c r="S35" s="177">
        <f t="shared" si="7"/>
        <v>12</v>
      </c>
      <c r="T35" s="179"/>
      <c r="U35" s="177" t="str">
        <f t="shared" si="8"/>
        <v/>
      </c>
      <c r="V35" s="179">
        <v>452</v>
      </c>
      <c r="W35" s="177">
        <f t="shared" si="9"/>
        <v>9</v>
      </c>
      <c r="X35" s="179"/>
      <c r="Y35" s="177" t="str">
        <f t="shared" si="10"/>
        <v/>
      </c>
      <c r="Z35" s="179"/>
      <c r="AA35" s="177" t="str">
        <f t="shared" si="11"/>
        <v/>
      </c>
      <c r="AB35" s="224">
        <f t="shared" si="12"/>
        <v>21</v>
      </c>
    </row>
    <row r="36" spans="1:28">
      <c r="A36" s="177" t="s">
        <v>430</v>
      </c>
      <c r="B36" s="177" t="s">
        <v>431</v>
      </c>
      <c r="C36" s="177" t="s">
        <v>400</v>
      </c>
      <c r="D36" s="178"/>
      <c r="E36" s="177" t="str">
        <f t="shared" ref="E36:E37" si="13">IF(ISBLANK(D36),"",VLOOKUP(D36,Po_60_m,2))</f>
        <v/>
      </c>
      <c r="F36" s="178">
        <v>231</v>
      </c>
      <c r="G36" s="177">
        <f t="shared" ref="G36:G37" si="14">IF(ISBLANK(F36),"",VLOOKUP(F36,Po_120_m,2))</f>
        <v>10</v>
      </c>
      <c r="H36" s="178"/>
      <c r="I36" s="177" t="str">
        <f t="shared" ref="I36:I37" si="15">IF(ISBLANK(H36),"",VLOOKUP(H36,Po_50_m_H.,2))</f>
        <v/>
      </c>
      <c r="J36" s="175">
        <v>5270</v>
      </c>
      <c r="K36" s="177">
        <f t="shared" ref="K36:K37" si="16">IF(ISBLANK(J36),"",VLOOKUP(J36,Po_1000_m,2))</f>
        <v>4</v>
      </c>
      <c r="L36" s="175"/>
      <c r="M36" s="177" t="str">
        <f t="shared" ref="M36:M37" si="17">IF(ISBLANK(L36),"",VLOOKUP(L36,Po_1_km_marche,2))</f>
        <v/>
      </c>
      <c r="N36" s="179">
        <v>188</v>
      </c>
      <c r="O36" s="177">
        <f t="shared" ref="O36:O37" si="18">IF(ISBLANK(N36),"",VLOOKUP(N36,Po_Longueur,2))</f>
        <v>2</v>
      </c>
      <c r="P36" s="179"/>
      <c r="Q36" s="177" t="str">
        <f t="shared" ref="Q36:Q37" si="19">IF(ISBLANK(P36),"",VLOOKUP(P36,Po_Hauteur,2))</f>
        <v/>
      </c>
      <c r="R36" s="179"/>
      <c r="S36" s="177" t="str">
        <f t="shared" ref="S36:S37" si="20">IF(ISBLANK(R36),"",VLOOKUP(R36,Po_Triple_saut,2))</f>
        <v/>
      </c>
      <c r="T36" s="179"/>
      <c r="U36" s="177" t="str">
        <f t="shared" ref="U36:U37" si="21">IF(ISBLANK(T36),"",VLOOKUP(T36,Po_Perche,2))</f>
        <v/>
      </c>
      <c r="V36" s="179">
        <v>356</v>
      </c>
      <c r="W36" s="177">
        <f t="shared" ref="W36:W37" si="22">IF(ISBLANK(V36),"",VLOOKUP(V36,Po_Poids,2))</f>
        <v>4</v>
      </c>
      <c r="X36" s="179"/>
      <c r="Y36" s="177" t="str">
        <f t="shared" ref="Y36:Y37" si="23">IF(ISBLANK(X36),"",VLOOKUP(X36,Po_Disque,2))</f>
        <v/>
      </c>
      <c r="Z36" s="179"/>
      <c r="AA36" s="177" t="str">
        <f t="shared" ref="AA36:AA37" si="24">IF(ISBLANK(Z36),"",VLOOKUP(Z36,Po_Javelot,2))</f>
        <v/>
      </c>
      <c r="AB36" s="224">
        <f t="shared" ref="AB36:AB37" si="25">SUM(E36,G36,I36,K36,M36,O36,Q36,S36,U36,W36,Y36,AA36)</f>
        <v>20</v>
      </c>
    </row>
    <row r="37" spans="1:28">
      <c r="A37" s="177" t="s">
        <v>276</v>
      </c>
      <c r="B37" s="177" t="s">
        <v>277</v>
      </c>
      <c r="C37" s="177" t="s">
        <v>273</v>
      </c>
      <c r="D37" s="178">
        <v>107</v>
      </c>
      <c r="E37" s="177">
        <f t="shared" si="13"/>
        <v>11</v>
      </c>
      <c r="F37" s="178"/>
      <c r="G37" s="177" t="str">
        <f t="shared" si="14"/>
        <v/>
      </c>
      <c r="H37" s="178"/>
      <c r="I37" s="177" t="str">
        <f t="shared" si="15"/>
        <v/>
      </c>
      <c r="J37" s="175">
        <v>8100</v>
      </c>
      <c r="K37" s="177">
        <f t="shared" si="16"/>
        <v>1</v>
      </c>
      <c r="L37" s="175"/>
      <c r="M37" s="177" t="str">
        <f t="shared" si="17"/>
        <v/>
      </c>
      <c r="N37" s="179">
        <v>192</v>
      </c>
      <c r="O37" s="177">
        <f t="shared" si="18"/>
        <v>2</v>
      </c>
      <c r="P37" s="179"/>
      <c r="Q37" s="177" t="str">
        <f t="shared" si="19"/>
        <v/>
      </c>
      <c r="R37" s="179"/>
      <c r="S37" s="177" t="str">
        <f t="shared" si="20"/>
        <v/>
      </c>
      <c r="T37" s="179"/>
      <c r="U37" s="177" t="str">
        <f t="shared" si="21"/>
        <v/>
      </c>
      <c r="V37" s="179">
        <v>285</v>
      </c>
      <c r="W37" s="177">
        <f t="shared" si="22"/>
        <v>1</v>
      </c>
      <c r="X37" s="179"/>
      <c r="Y37" s="177" t="str">
        <f t="shared" si="23"/>
        <v/>
      </c>
      <c r="Z37" s="179"/>
      <c r="AA37" s="177" t="str">
        <f t="shared" si="24"/>
        <v/>
      </c>
      <c r="AB37" s="224">
        <f t="shared" si="25"/>
        <v>15</v>
      </c>
    </row>
  </sheetData>
  <autoFilter ref="A3:AB37" xr:uid="{4BC0D729-3E65-4DCE-B237-F852EC167687}">
    <sortState xmlns:xlrd2="http://schemas.microsoft.com/office/spreadsheetml/2017/richdata2" ref="A4:AB37">
      <sortCondition descending="1" ref="AB3:AB37"/>
    </sortState>
  </autoFilter>
  <mergeCells count="16">
    <mergeCell ref="AD4:AH4"/>
    <mergeCell ref="Z2:AA2"/>
    <mergeCell ref="A1:AB1"/>
    <mergeCell ref="AD10:AH10"/>
    <mergeCell ref="AD5:AH5"/>
    <mergeCell ref="P2:Q2"/>
    <mergeCell ref="R2:S2"/>
    <mergeCell ref="T2:U2"/>
    <mergeCell ref="V2:W2"/>
    <mergeCell ref="X2:Y2"/>
    <mergeCell ref="A2:C2"/>
    <mergeCell ref="D2:E2"/>
    <mergeCell ref="F2:G2"/>
    <mergeCell ref="H2:I2"/>
    <mergeCell ref="J2:K2"/>
    <mergeCell ref="N2:O2"/>
  </mergeCells>
  <conditionalFormatting sqref="D1:D1048576">
    <cfRule type="top10" dxfId="47" priority="1" bottom="1" rank="1"/>
  </conditionalFormatting>
  <conditionalFormatting sqref="F2">
    <cfRule type="top10" dxfId="46" priority="31" bottom="1" rank="1"/>
  </conditionalFormatting>
  <conditionalFormatting sqref="H2">
    <cfRule type="top10" dxfId="45" priority="15" bottom="1" rank="1"/>
    <cfRule type="top10" dxfId="44" priority="32" bottom="1" rank="1"/>
  </conditionalFormatting>
  <conditionalFormatting sqref="AB1:AB1048576">
    <cfRule type="top10" dxfId="43" priority="16" rank="3"/>
  </conditionalFormatting>
  <conditionalFormatting sqref="N1:N1048576">
    <cfRule type="top10" dxfId="42" priority="13" rank="1"/>
  </conditionalFormatting>
  <conditionalFormatting sqref="Z1:Z1048576">
    <cfRule type="top10" dxfId="41" priority="12" rank="1"/>
  </conditionalFormatting>
  <conditionalFormatting sqref="X1:X1048576">
    <cfRule type="top10" dxfId="40" priority="11" rank="1"/>
  </conditionalFormatting>
  <conditionalFormatting sqref="V1:V1048576">
    <cfRule type="top10" dxfId="39" priority="10" rank="1"/>
  </conditionalFormatting>
  <conditionalFormatting sqref="T1:T1048576">
    <cfRule type="top10" dxfId="38" priority="9" rank="1"/>
  </conditionalFormatting>
  <conditionalFormatting sqref="R1:R1048576">
    <cfRule type="top10" dxfId="37" priority="8" rank="1"/>
  </conditionalFormatting>
  <conditionalFormatting sqref="P1:P1048576">
    <cfRule type="top10" dxfId="36" priority="7" rank="1"/>
  </conditionalFormatting>
  <conditionalFormatting sqref="F1:F1048576">
    <cfRule type="top10" dxfId="35" priority="2" bottom="1" rank="1"/>
    <cfRule type="top10" dxfId="34" priority="6" bottom="1" rank="1"/>
  </conditionalFormatting>
  <conditionalFormatting sqref="H1:H1048576">
    <cfRule type="top10" dxfId="33" priority="5" bottom="1" rank="1"/>
  </conditionalFormatting>
  <conditionalFormatting sqref="J1:J1048576">
    <cfRule type="top10" dxfId="32" priority="4" bottom="1" rank="1"/>
  </conditionalFormatting>
  <conditionalFormatting sqref="L1:L1048576">
    <cfRule type="top10" dxfId="31" priority="3" bottom="1" rank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3E33-71F4-41A6-9770-3E9176275F15}">
  <dimension ref="A1:AJ28"/>
  <sheetViews>
    <sheetView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22" sqref="J22"/>
    </sheetView>
  </sheetViews>
  <sheetFormatPr defaultRowHeight="15"/>
  <cols>
    <col min="1" max="1" width="20.75" style="151" bestFit="1" customWidth="1"/>
    <col min="2" max="2" width="15.375" style="151" bestFit="1" customWidth="1"/>
    <col min="3" max="3" width="7.75" style="151" bestFit="1" customWidth="1"/>
    <col min="4" max="4" width="8.125" style="151" bestFit="1" customWidth="1"/>
    <col min="5" max="5" width="6.75" style="151" bestFit="1" customWidth="1"/>
    <col min="6" max="6" width="8.125" style="151" bestFit="1" customWidth="1"/>
    <col min="7" max="7" width="6.75" style="151" bestFit="1" customWidth="1"/>
    <col min="8" max="8" width="8.125" style="151" bestFit="1" customWidth="1"/>
    <col min="9" max="9" width="6.75" style="151" bestFit="1" customWidth="1"/>
    <col min="10" max="10" width="8.125" style="151" bestFit="1" customWidth="1"/>
    <col min="11" max="11" width="6.75" style="151" bestFit="1" customWidth="1"/>
    <col min="12" max="12" width="8.125" style="151" bestFit="1" customWidth="1"/>
    <col min="13" max="13" width="6.75" style="151" bestFit="1" customWidth="1"/>
    <col min="14" max="14" width="8.125" style="151" bestFit="1" customWidth="1"/>
    <col min="15" max="15" width="6.75" style="151" bestFit="1" customWidth="1"/>
    <col min="16" max="16" width="8.125" style="151" bestFit="1" customWidth="1"/>
    <col min="17" max="17" width="6.75" style="151" bestFit="1" customWidth="1"/>
    <col min="18" max="18" width="8.125" style="151" bestFit="1" customWidth="1"/>
    <col min="19" max="19" width="6.75" style="151" bestFit="1" customWidth="1"/>
    <col min="20" max="20" width="8.125" style="151" bestFit="1" customWidth="1"/>
    <col min="21" max="21" width="6.75" style="151" bestFit="1" customWidth="1"/>
    <col min="22" max="22" width="8.125" style="151" bestFit="1" customWidth="1"/>
    <col min="23" max="23" width="6.75" style="151" bestFit="1" customWidth="1"/>
    <col min="24" max="24" width="8.125" style="151" bestFit="1" customWidth="1"/>
    <col min="25" max="25" width="6.75" style="151" bestFit="1" customWidth="1"/>
    <col min="26" max="26" width="8.125" style="151" bestFit="1" customWidth="1"/>
    <col min="27" max="27" width="6.75" style="151" bestFit="1" customWidth="1"/>
    <col min="28" max="28" width="8.125" style="151" bestFit="1" customWidth="1"/>
    <col min="29" max="30" width="6.75" style="151" bestFit="1" customWidth="1"/>
    <col min="31" max="31" width="9" style="151" customWidth="1"/>
    <col min="32" max="32" width="13.875" style="151" bestFit="1" customWidth="1"/>
    <col min="33" max="33" width="17.125" style="151" bestFit="1" customWidth="1"/>
    <col min="34" max="34" width="15.375" style="151" bestFit="1" customWidth="1"/>
    <col min="35" max="35" width="7" style="151" bestFit="1" customWidth="1"/>
    <col min="36" max="36" width="7.875" style="151" bestFit="1" customWidth="1"/>
    <col min="37" max="16384" width="9" style="151"/>
  </cols>
  <sheetData>
    <row r="1" spans="1:36" ht="15.75">
      <c r="A1" s="288" t="s">
        <v>71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</row>
    <row r="2" spans="1:36" ht="15.75">
      <c r="A2" s="263" t="s">
        <v>65</v>
      </c>
      <c r="B2" s="263"/>
      <c r="C2" s="263"/>
      <c r="D2" s="263" t="s">
        <v>9</v>
      </c>
      <c r="E2" s="263"/>
      <c r="F2" s="263" t="s">
        <v>10</v>
      </c>
      <c r="G2" s="263"/>
      <c r="H2" s="263" t="s">
        <v>1</v>
      </c>
      <c r="I2" s="263"/>
      <c r="J2" s="263" t="s">
        <v>11</v>
      </c>
      <c r="K2" s="263"/>
      <c r="L2" s="263" t="s">
        <v>475</v>
      </c>
      <c r="M2" s="263"/>
      <c r="N2" s="263" t="s">
        <v>5</v>
      </c>
      <c r="O2" s="263"/>
      <c r="P2" s="263" t="s">
        <v>12</v>
      </c>
      <c r="Q2" s="263"/>
      <c r="R2" s="263" t="s">
        <v>13</v>
      </c>
      <c r="S2" s="263"/>
      <c r="T2" s="263" t="s">
        <v>14</v>
      </c>
      <c r="U2" s="263"/>
      <c r="V2" s="263" t="s">
        <v>16</v>
      </c>
      <c r="W2" s="263"/>
      <c r="X2" s="263" t="s">
        <v>17</v>
      </c>
      <c r="Y2" s="263"/>
      <c r="Z2" s="263" t="s">
        <v>18</v>
      </c>
      <c r="AA2" s="263"/>
      <c r="AB2" s="263" t="s">
        <v>19</v>
      </c>
      <c r="AC2" s="263"/>
      <c r="AD2" s="218" t="s">
        <v>66</v>
      </c>
    </row>
    <row r="3" spans="1:36" ht="15.75" thickBot="1">
      <c r="A3" s="220" t="s">
        <v>68</v>
      </c>
      <c r="B3" s="220" t="s">
        <v>63</v>
      </c>
      <c r="C3" s="220" t="s">
        <v>64</v>
      </c>
      <c r="D3" s="221" t="s">
        <v>3</v>
      </c>
      <c r="E3" s="220" t="s">
        <v>4</v>
      </c>
      <c r="F3" s="221" t="s">
        <v>3</v>
      </c>
      <c r="G3" s="220" t="s">
        <v>4</v>
      </c>
      <c r="H3" s="221" t="s">
        <v>3</v>
      </c>
      <c r="I3" s="220" t="s">
        <v>4</v>
      </c>
      <c r="J3" s="222" t="s">
        <v>3</v>
      </c>
      <c r="K3" s="220" t="s">
        <v>4</v>
      </c>
      <c r="L3" s="222" t="s">
        <v>3</v>
      </c>
      <c r="M3" s="220" t="s">
        <v>4</v>
      </c>
      <c r="N3" s="223" t="s">
        <v>3</v>
      </c>
      <c r="O3" s="220" t="s">
        <v>4</v>
      </c>
      <c r="P3" s="223" t="s">
        <v>3</v>
      </c>
      <c r="Q3" s="220" t="s">
        <v>4</v>
      </c>
      <c r="R3" s="223" t="s">
        <v>3</v>
      </c>
      <c r="S3" s="220" t="s">
        <v>4</v>
      </c>
      <c r="T3" s="223" t="s">
        <v>3</v>
      </c>
      <c r="U3" s="220" t="s">
        <v>4</v>
      </c>
      <c r="V3" s="223" t="s">
        <v>3</v>
      </c>
      <c r="W3" s="220" t="s">
        <v>4</v>
      </c>
      <c r="X3" s="223" t="s">
        <v>3</v>
      </c>
      <c r="Y3" s="220" t="s">
        <v>4</v>
      </c>
      <c r="Z3" s="223" t="s">
        <v>3</v>
      </c>
      <c r="AA3" s="220" t="s">
        <v>4</v>
      </c>
      <c r="AB3" s="223" t="s">
        <v>3</v>
      </c>
      <c r="AC3" s="220" t="s">
        <v>4</v>
      </c>
      <c r="AD3" s="220" t="s">
        <v>4</v>
      </c>
    </row>
    <row r="4" spans="1:36" ht="16.5" thickBot="1">
      <c r="A4" s="177" t="s">
        <v>233</v>
      </c>
      <c r="B4" s="177" t="s">
        <v>234</v>
      </c>
      <c r="C4" s="177" t="s">
        <v>176</v>
      </c>
      <c r="D4" s="178"/>
      <c r="E4" s="177" t="str">
        <f>IF(ISBLANK(D4),"",VLOOKUP(D4,BF_60_m,2))</f>
        <v/>
      </c>
      <c r="F4" s="178"/>
      <c r="G4" s="177" t="str">
        <f>IF(ISBLANK(F4),"",VLOOKUP(F4,BF_120_m,2))</f>
        <v/>
      </c>
      <c r="H4" s="178">
        <v>85</v>
      </c>
      <c r="I4" s="177">
        <f>IF(ISBLANK(H4),"",VLOOKUP(H4,BF_50_m_H.,2))</f>
        <v>25</v>
      </c>
      <c r="J4" s="175">
        <v>3560</v>
      </c>
      <c r="K4" s="177">
        <f>IF(ISBLANK(J4),"",VLOOKUP(J4,BF_1000_m,2))</f>
        <v>16</v>
      </c>
      <c r="L4" s="175"/>
      <c r="M4" s="177" t="str">
        <f>IF(ISBLANK(L4),"",VLOOKUP(L4,BF_2_km_marche,2))</f>
        <v/>
      </c>
      <c r="N4" s="179"/>
      <c r="O4" s="177" t="str">
        <f>IF(ISBLANK(N4),"",VLOOKUP(N4,BF_LONGUEUR,2))</f>
        <v/>
      </c>
      <c r="P4" s="179"/>
      <c r="Q4" s="177" t="str">
        <f>IF(ISBLANK(P4),"",VLOOKUP(P4,BF_HAUTEUR,2))</f>
        <v/>
      </c>
      <c r="R4" s="179">
        <v>1005</v>
      </c>
      <c r="S4" s="177">
        <f>IF(ISBLANK(R4),"",VLOOKUP(R4,BF_T.S.,2))</f>
        <v>23</v>
      </c>
      <c r="T4" s="179"/>
      <c r="U4" s="177" t="str">
        <f>IF(ISBLANK(T4),"",VLOOKUP(T4,BF_PERCHE,2))</f>
        <v/>
      </c>
      <c r="V4" s="179"/>
      <c r="W4" s="177" t="str">
        <f>IF(ISBLANK(V4),"",VLOOKUP(V4,BF_POIDS,2))</f>
        <v/>
      </c>
      <c r="X4" s="179"/>
      <c r="Y4" s="177" t="str">
        <f>IF(ISBLANK(X4),"",VLOOKUP(X4,BF_DISQUE,2))</f>
        <v/>
      </c>
      <c r="Z4" s="179"/>
      <c r="AA4" s="177" t="str">
        <f>IF(ISBLANK(Z4),"",VLOOKUP(Z4,BF_JAVELOT,2))</f>
        <v/>
      </c>
      <c r="AB4" s="179">
        <v>2475</v>
      </c>
      <c r="AC4" s="177">
        <f>IF(ISBLANK(AB4),"",VLOOKUP(AB4,BF_MARTEAU,2))</f>
        <v>20</v>
      </c>
      <c r="AD4" s="177">
        <f>SUM(E4,G4,I4,K4,O4,Q4,S4,U4,AC4,AA4,Y4,W4,M4)</f>
        <v>84</v>
      </c>
      <c r="AF4" s="275" t="s">
        <v>71</v>
      </c>
      <c r="AG4" s="276"/>
      <c r="AH4" s="276"/>
      <c r="AI4" s="276"/>
      <c r="AJ4" s="277"/>
    </row>
    <row r="5" spans="1:36" ht="15.75">
      <c r="A5" s="177" t="s">
        <v>231</v>
      </c>
      <c r="B5" s="177" t="s">
        <v>232</v>
      </c>
      <c r="C5" s="177" t="s">
        <v>176</v>
      </c>
      <c r="D5" s="178"/>
      <c r="E5" s="177" t="str">
        <f>IF(ISBLANK(D5),"",VLOOKUP(D5,BF_60_m,2))</f>
        <v/>
      </c>
      <c r="F5" s="178"/>
      <c r="G5" s="177" t="str">
        <f>IF(ISBLANK(F5),"",VLOOKUP(F5,BF_120_m,2))</f>
        <v/>
      </c>
      <c r="H5" s="178">
        <v>101</v>
      </c>
      <c r="I5" s="177">
        <f>IF(ISBLANK(H5),"",VLOOKUP(H5,BF_50_m_H.,2))</f>
        <v>19</v>
      </c>
      <c r="J5" s="175"/>
      <c r="K5" s="177" t="str">
        <f>IF(ISBLANK(J5),"",VLOOKUP(J5,BF_1000_m,2))</f>
        <v/>
      </c>
      <c r="L5" s="175">
        <v>12220</v>
      </c>
      <c r="M5" s="177">
        <f>IF(ISBLANK(L5),"",VLOOKUP(L5,BF_2_km_marche,2))</f>
        <v>22</v>
      </c>
      <c r="N5" s="179"/>
      <c r="O5" s="177" t="str">
        <f>IF(ISBLANK(N5),"",VLOOKUP(N5,BF_LONGUEUR,2))</f>
        <v/>
      </c>
      <c r="P5" s="179"/>
      <c r="Q5" s="177" t="str">
        <f>IF(ISBLANK(P5),"",VLOOKUP(P5,BF_HAUTEUR,2))</f>
        <v/>
      </c>
      <c r="R5" s="179">
        <v>833</v>
      </c>
      <c r="S5" s="177">
        <f>IF(ISBLANK(R5),"",VLOOKUP(R5,BF_T.S.,2))</f>
        <v>15</v>
      </c>
      <c r="T5" s="179"/>
      <c r="U5" s="177" t="str">
        <f>IF(ISBLANK(T5),"",VLOOKUP(T5,BF_PERCHE,2))</f>
        <v/>
      </c>
      <c r="V5" s="179"/>
      <c r="W5" s="177" t="str">
        <f>IF(ISBLANK(V5),"",VLOOKUP(V5,BF_POIDS,2))</f>
        <v/>
      </c>
      <c r="X5" s="179"/>
      <c r="Y5" s="177" t="str">
        <f>IF(ISBLANK(X5),"",VLOOKUP(X5,BF_DISQUE,2))</f>
        <v/>
      </c>
      <c r="Z5" s="179">
        <v>1353</v>
      </c>
      <c r="AA5" s="177">
        <f>IF(ISBLANK(Z5),"",VLOOKUP(Z5,BF_JAVELOT,2))</f>
        <v>10</v>
      </c>
      <c r="AB5" s="179"/>
      <c r="AC5" s="177" t="str">
        <f>IF(ISBLANK(AB5),"",VLOOKUP(AB5,BF_MARTEAU,2))</f>
        <v/>
      </c>
      <c r="AD5" s="177">
        <f>SUM(E5,G5,I5,K5,O5,Q5,S5,U5,AC5,AA5,Y5,W5,M5)</f>
        <v>66</v>
      </c>
      <c r="AF5" s="278" t="s">
        <v>394</v>
      </c>
      <c r="AG5" s="279"/>
      <c r="AH5" s="279"/>
      <c r="AI5" s="279"/>
      <c r="AJ5" s="280"/>
    </row>
    <row r="6" spans="1:36" ht="16.5" thickBot="1">
      <c r="A6" s="177" t="s">
        <v>301</v>
      </c>
      <c r="B6" s="177" t="s">
        <v>302</v>
      </c>
      <c r="C6" s="177" t="s">
        <v>303</v>
      </c>
      <c r="D6" s="178"/>
      <c r="E6" s="177" t="str">
        <f>IF(ISBLANK(D6),"",VLOOKUP(D6,BF_60_m,2))</f>
        <v/>
      </c>
      <c r="F6" s="178"/>
      <c r="G6" s="177" t="str">
        <f>IF(ISBLANK(F6),"",VLOOKUP(F6,BF_120_m,2))</f>
        <v/>
      </c>
      <c r="H6" s="178">
        <v>107</v>
      </c>
      <c r="I6" s="177">
        <f>IF(ISBLANK(H6),"",VLOOKUP(H6,BF_50_m_H.,2))</f>
        <v>17</v>
      </c>
      <c r="J6" s="175"/>
      <c r="K6" s="177" t="str">
        <f>IF(ISBLANK(J6),"",VLOOKUP(J6,BF_1000_m,2))</f>
        <v/>
      </c>
      <c r="L6" s="175">
        <v>13420</v>
      </c>
      <c r="M6" s="177">
        <f>IF(ISBLANK(L6),"",VLOOKUP(L6,BF_2_km_marche,2))</f>
        <v>16</v>
      </c>
      <c r="N6" s="179">
        <v>367</v>
      </c>
      <c r="O6" s="177">
        <f>IF(ISBLANK(N6),"",VLOOKUP(N6,BF_LONGUEUR,2))</f>
        <v>16</v>
      </c>
      <c r="P6" s="179"/>
      <c r="Q6" s="177" t="str">
        <f>IF(ISBLANK(P6),"",VLOOKUP(P6,BF_HAUTEUR,2))</f>
        <v/>
      </c>
      <c r="R6" s="179"/>
      <c r="S6" s="177" t="str">
        <f>IF(ISBLANK(R6),"",VLOOKUP(R6,BF_T.S.,2))</f>
        <v/>
      </c>
      <c r="T6" s="179"/>
      <c r="U6" s="177" t="str">
        <f>IF(ISBLANK(T6),"",VLOOKUP(T6,BF_PERCHE,2))</f>
        <v/>
      </c>
      <c r="V6" s="179">
        <v>745</v>
      </c>
      <c r="W6" s="177">
        <f>IF(ISBLANK(V6),"",VLOOKUP(V6,BF_POIDS,2))</f>
        <v>13</v>
      </c>
      <c r="X6" s="179"/>
      <c r="Y6" s="177" t="str">
        <f>IF(ISBLANK(X6),"",VLOOKUP(X6,BF_DISQUE,2))</f>
        <v/>
      </c>
      <c r="Z6" s="179"/>
      <c r="AA6" s="177" t="str">
        <f>IF(ISBLANK(Z6),"",VLOOKUP(Z6,BF_JAVELOT,2))</f>
        <v/>
      </c>
      <c r="AB6" s="179"/>
      <c r="AC6" s="177" t="str">
        <f>IF(ISBLANK(AB6),"",VLOOKUP(AB6,BF_MARTEAU,2))</f>
        <v/>
      </c>
      <c r="AD6" s="177">
        <f>SUM(E6,G6,I6,K6,O6,Q6,S6,U6,AC6,AA6,Y6,W6,M6)</f>
        <v>62</v>
      </c>
      <c r="AF6" s="189" t="s">
        <v>390</v>
      </c>
      <c r="AG6" s="190" t="s">
        <v>68</v>
      </c>
      <c r="AH6" s="190" t="s">
        <v>389</v>
      </c>
      <c r="AI6" s="190" t="s">
        <v>64</v>
      </c>
      <c r="AJ6" s="191" t="s">
        <v>4</v>
      </c>
    </row>
    <row r="7" spans="1:36" ht="16.5" thickTop="1">
      <c r="A7" s="177" t="s">
        <v>310</v>
      </c>
      <c r="B7" s="177" t="s">
        <v>311</v>
      </c>
      <c r="C7" s="177" t="s">
        <v>303</v>
      </c>
      <c r="D7" s="178"/>
      <c r="E7" s="177" t="str">
        <f>IF(ISBLANK(D7),"",VLOOKUP(D7,BF_60_m,2))</f>
        <v/>
      </c>
      <c r="F7" s="178">
        <v>182</v>
      </c>
      <c r="G7" s="177">
        <f>IF(ISBLANK(F7),"",VLOOKUP(F7,BF_120_m,2))</f>
        <v>17</v>
      </c>
      <c r="H7" s="178"/>
      <c r="I7" s="177" t="str">
        <f>IF(ISBLANK(H7),"",VLOOKUP(H7,BF_50_m_H.,2))</f>
        <v/>
      </c>
      <c r="J7" s="175">
        <v>3540</v>
      </c>
      <c r="K7" s="177">
        <f>IF(ISBLANK(J7),"",VLOOKUP(J7,BF_1000_m,2))</f>
        <v>16</v>
      </c>
      <c r="L7" s="175"/>
      <c r="M7" s="177" t="str">
        <f>IF(ISBLANK(L7),"",VLOOKUP(L7,BF_2_km_marche,2))</f>
        <v/>
      </c>
      <c r="N7" s="179">
        <v>391</v>
      </c>
      <c r="O7" s="177">
        <f>IF(ISBLANK(N7),"",VLOOKUP(N7,BF_LONGUEUR,2))</f>
        <v>19</v>
      </c>
      <c r="P7" s="179"/>
      <c r="Q7" s="177" t="str">
        <f>IF(ISBLANK(P7),"",VLOOKUP(P7,BF_HAUTEUR,2))</f>
        <v/>
      </c>
      <c r="R7" s="179"/>
      <c r="S7" s="177" t="str">
        <f>IF(ISBLANK(R7),"",VLOOKUP(R7,BF_T.S.,2))</f>
        <v/>
      </c>
      <c r="T7" s="179"/>
      <c r="U7" s="177" t="str">
        <f>IF(ISBLANK(T7),"",VLOOKUP(T7,BF_PERCHE,2))</f>
        <v/>
      </c>
      <c r="V7" s="179">
        <v>625</v>
      </c>
      <c r="W7" s="177">
        <f>IF(ISBLANK(V7),"",VLOOKUP(V7,BF_POIDS,2))</f>
        <v>8</v>
      </c>
      <c r="X7" s="179"/>
      <c r="Y7" s="177" t="str">
        <f>IF(ISBLANK(X7),"",VLOOKUP(X7,BF_DISQUE,2))</f>
        <v/>
      </c>
      <c r="Z7" s="179"/>
      <c r="AA7" s="177" t="str">
        <f>IF(ISBLANK(Z7),"",VLOOKUP(Z7,BF_JAVELOT,2))</f>
        <v/>
      </c>
      <c r="AB7" s="179"/>
      <c r="AC7" s="177" t="str">
        <f>IF(ISBLANK(AB7),"",VLOOKUP(AB7,BF_MARTEAU,2))</f>
        <v/>
      </c>
      <c r="AD7" s="177">
        <f>SUM(E7,G7,I7,K7,O7,Q7,S7,U7,AC7,AA7,Y7,W7,M7)</f>
        <v>60</v>
      </c>
      <c r="AF7" s="192">
        <v>1</v>
      </c>
      <c r="AG7" s="172" t="str">
        <f>INDEX(A:A,MATCH(LARGE($AD:$AD,1),$AD:$AD, 0))</f>
        <v>DJAPA YOUMENI</v>
      </c>
      <c r="AH7" s="172" t="str">
        <f>INDEX(B:B,MATCH(LARGE($AD:$AD,1),$AD:$AD, 0))</f>
        <v>Audrey</v>
      </c>
      <c r="AI7" s="172" t="str">
        <f>INDEX(C:C,MATCH(LARGE($AD:$AD,1),$AD:$AD, 0))</f>
        <v>TAC</v>
      </c>
      <c r="AJ7" s="193">
        <f>LARGE($AD:$AD,1)</f>
        <v>84</v>
      </c>
    </row>
    <row r="8" spans="1:36" ht="15.75">
      <c r="A8" s="177" t="s">
        <v>312</v>
      </c>
      <c r="B8" s="177" t="s">
        <v>313</v>
      </c>
      <c r="C8" s="177" t="s">
        <v>303</v>
      </c>
      <c r="D8" s="178"/>
      <c r="E8" s="177" t="str">
        <f>IF(ISBLANK(D8),"",VLOOKUP(D8,BF_60_m,2))</f>
        <v/>
      </c>
      <c r="F8" s="178">
        <v>181</v>
      </c>
      <c r="G8" s="177">
        <f>IF(ISBLANK(F8),"",VLOOKUP(F8,BF_120_m,2))</f>
        <v>17</v>
      </c>
      <c r="H8" s="178"/>
      <c r="I8" s="177" t="str">
        <f>IF(ISBLANK(H8),"",VLOOKUP(H8,BF_50_m_H.,2))</f>
        <v/>
      </c>
      <c r="J8" s="175">
        <v>3460</v>
      </c>
      <c r="K8" s="177">
        <f>IF(ISBLANK(J8),"",VLOOKUP(J8,BF_1000_m,2))</f>
        <v>17</v>
      </c>
      <c r="L8" s="175"/>
      <c r="M8" s="177" t="str">
        <f>IF(ISBLANK(L8),"",VLOOKUP(L8,BF_2_km_marche,2))</f>
        <v/>
      </c>
      <c r="N8" s="179">
        <v>376</v>
      </c>
      <c r="O8" s="177">
        <f>IF(ISBLANK(N8),"",VLOOKUP(N8,BF_LONGUEUR,2))</f>
        <v>17</v>
      </c>
      <c r="P8" s="179"/>
      <c r="Q8" s="177" t="str">
        <f>IF(ISBLANK(P8),"",VLOOKUP(P8,BF_HAUTEUR,2))</f>
        <v/>
      </c>
      <c r="R8" s="179"/>
      <c r="S8" s="177" t="str">
        <f>IF(ISBLANK(R8),"",VLOOKUP(R8,BF_T.S.,2))</f>
        <v/>
      </c>
      <c r="T8" s="179"/>
      <c r="U8" s="177" t="str">
        <f>IF(ISBLANK(T8),"",VLOOKUP(T8,BF_PERCHE,2))</f>
        <v/>
      </c>
      <c r="V8" s="179">
        <v>575</v>
      </c>
      <c r="W8" s="177">
        <f>IF(ISBLANK(V8),"",VLOOKUP(V8,BF_POIDS,2))</f>
        <v>6</v>
      </c>
      <c r="X8" s="179"/>
      <c r="Y8" s="177" t="str">
        <f>IF(ISBLANK(X8),"",VLOOKUP(X8,BF_DISQUE,2))</f>
        <v/>
      </c>
      <c r="Z8" s="179"/>
      <c r="AA8" s="177" t="str">
        <f>IF(ISBLANK(Z8),"",VLOOKUP(Z8,BF_JAVELOT,2))</f>
        <v/>
      </c>
      <c r="AB8" s="179"/>
      <c r="AC8" s="177" t="str">
        <f>IF(ISBLANK(AB8),"",VLOOKUP(AB8,BF_MARTEAU,2))</f>
        <v/>
      </c>
      <c r="AD8" s="177">
        <f>SUM(E8,G8,I8,K8,O8,Q8,S8,U8,AC8,AA8,Y8,W8,M8)</f>
        <v>57</v>
      </c>
      <c r="AF8" s="194">
        <v>2</v>
      </c>
      <c r="AG8" s="172" t="str">
        <f>INDEX(A:A,MATCH(LARGE($AD:$AD,2),$AD:$AD, 0))</f>
        <v>D'HENRY</v>
      </c>
      <c r="AH8" s="172" t="str">
        <f>INDEX(B:B,MATCH(LARGE($AD:$AD,2),$AD:$AD, 0))</f>
        <v>Izaïs</v>
      </c>
      <c r="AI8" s="172" t="str">
        <f>INDEX(C:C,MATCH(LARGE($AD:$AD,2),$AD:$AD, 0))</f>
        <v>TAC</v>
      </c>
      <c r="AJ8" s="195">
        <f>LARGE($AD:$AD,2)</f>
        <v>66</v>
      </c>
    </row>
    <row r="9" spans="1:36" ht="15.75">
      <c r="A9" s="177" t="s">
        <v>314</v>
      </c>
      <c r="B9" s="177" t="s">
        <v>315</v>
      </c>
      <c r="C9" s="177" t="s">
        <v>303</v>
      </c>
      <c r="D9" s="178">
        <v>90</v>
      </c>
      <c r="E9" s="177">
        <f>IF(ISBLANK(D9),"",VLOOKUP(D9,BF_60_m,2))</f>
        <v>19</v>
      </c>
      <c r="F9" s="178"/>
      <c r="G9" s="177" t="str">
        <f>IF(ISBLANK(F9),"",VLOOKUP(F9,BF_120_m,2))</f>
        <v/>
      </c>
      <c r="H9" s="178"/>
      <c r="I9" s="177" t="str">
        <f>IF(ISBLANK(H9),"",VLOOKUP(H9,BF_50_m_H.,2))</f>
        <v/>
      </c>
      <c r="J9" s="175"/>
      <c r="K9" s="177" t="str">
        <f>IF(ISBLANK(J9),"",VLOOKUP(J9,BF_1000_m,2))</f>
        <v/>
      </c>
      <c r="L9" s="175">
        <v>15390</v>
      </c>
      <c r="M9" s="177">
        <f>IF(ISBLANK(L9),"",VLOOKUP(L9,BF_2_km_marche,2))</f>
        <v>11</v>
      </c>
      <c r="N9" s="179">
        <v>334</v>
      </c>
      <c r="O9" s="177">
        <f>IF(ISBLANK(N9),"",VLOOKUP(N9,BF_LONGUEUR,2))</f>
        <v>13</v>
      </c>
      <c r="P9" s="179"/>
      <c r="Q9" s="177" t="str">
        <f>IF(ISBLANK(P9),"",VLOOKUP(P9,BF_HAUTEUR,2))</f>
        <v/>
      </c>
      <c r="R9" s="179"/>
      <c r="S9" s="177" t="str">
        <f>IF(ISBLANK(R9),"",VLOOKUP(R9,BF_T.S.,2))</f>
        <v/>
      </c>
      <c r="T9" s="179"/>
      <c r="U9" s="177" t="str">
        <f>IF(ISBLANK(T9),"",VLOOKUP(T9,BF_PERCHE,2))</f>
        <v/>
      </c>
      <c r="V9" s="179">
        <v>758</v>
      </c>
      <c r="W9" s="177">
        <f>IF(ISBLANK(V9),"",VLOOKUP(V9,BF_POIDS,2))</f>
        <v>13</v>
      </c>
      <c r="X9" s="179"/>
      <c r="Y9" s="177" t="str">
        <f>IF(ISBLANK(X9),"",VLOOKUP(X9,BF_DISQUE,2))</f>
        <v/>
      </c>
      <c r="Z9" s="179"/>
      <c r="AA9" s="177" t="str">
        <f>IF(ISBLANK(Z9),"",VLOOKUP(Z9,BF_JAVELOT,2))</f>
        <v/>
      </c>
      <c r="AB9" s="179"/>
      <c r="AC9" s="177" t="str">
        <f>IF(ISBLANK(AB9),"",VLOOKUP(AB9,BF_MARTEAU,2))</f>
        <v/>
      </c>
      <c r="AD9" s="177">
        <f>SUM(E9,G9,I9,K9,O9,Q9,S9,U9,AC9,AA9,Y9,W9,M9)</f>
        <v>56</v>
      </c>
      <c r="AF9" s="194">
        <v>3</v>
      </c>
      <c r="AG9" s="172" t="str">
        <f>INDEX(A:A,MATCH(LARGE($AD:$AD,3),$AD:$AD, 0))</f>
        <v>BRUNIE</v>
      </c>
      <c r="AH9" s="172" t="str">
        <f>INDEX(B:B,MATCH(LARGE($AD:$AD,3),$AD:$AD, 0))</f>
        <v>Romane</v>
      </c>
      <c r="AI9" s="172" t="str">
        <f>INDEX(C:C,MATCH(LARGE($AD:$AD,3),$AD:$AD, 0))</f>
        <v>CMAA</v>
      </c>
      <c r="AJ9" s="195">
        <f>LARGE($AD:$AD,3)</f>
        <v>62</v>
      </c>
    </row>
    <row r="10" spans="1:36" ht="15.75">
      <c r="A10" s="177" t="s">
        <v>235</v>
      </c>
      <c r="B10" s="177" t="s">
        <v>236</v>
      </c>
      <c r="C10" s="177" t="s">
        <v>176</v>
      </c>
      <c r="D10" s="178">
        <v>83</v>
      </c>
      <c r="E10" s="177">
        <f>IF(ISBLANK(D10),"",VLOOKUP(D10,BF_60_m,2))</f>
        <v>23</v>
      </c>
      <c r="F10" s="178"/>
      <c r="G10" s="177" t="str">
        <f>IF(ISBLANK(F10),"",VLOOKUP(F10,BF_120_m,2))</f>
        <v/>
      </c>
      <c r="H10" s="178"/>
      <c r="I10" s="177" t="str">
        <f>IF(ISBLANK(H10),"",VLOOKUP(H10,BF_50_m_H.,2))</f>
        <v/>
      </c>
      <c r="J10" s="175">
        <v>4030</v>
      </c>
      <c r="K10" s="177">
        <f>IF(ISBLANK(J10),"",VLOOKUP(J10,BF_1000_m,2))</f>
        <v>15</v>
      </c>
      <c r="L10" s="175"/>
      <c r="M10" s="177" t="str">
        <f>IF(ISBLANK(L10),"",VLOOKUP(L10,BF_2_km_marche,2))</f>
        <v/>
      </c>
      <c r="N10" s="179">
        <v>389</v>
      </c>
      <c r="O10" s="177">
        <f>IF(ISBLANK(N10),"",VLOOKUP(N10,BF_LONGUEUR,2))</f>
        <v>18</v>
      </c>
      <c r="P10" s="179"/>
      <c r="Q10" s="177" t="str">
        <f>IF(ISBLANK(P10),"",VLOOKUP(P10,BF_HAUTEUR,2))</f>
        <v/>
      </c>
      <c r="R10" s="179"/>
      <c r="S10" s="177" t="str">
        <f>IF(ISBLANK(R10),"",VLOOKUP(R10,BF_T.S.,2))</f>
        <v/>
      </c>
      <c r="T10" s="179"/>
      <c r="U10" s="177" t="str">
        <f>IF(ISBLANK(T10),"",VLOOKUP(T10,BF_PERCHE,2))</f>
        <v/>
      </c>
      <c r="V10" s="179"/>
      <c r="W10" s="177" t="str">
        <f>IF(ISBLANK(V10),"",VLOOKUP(V10,BF_POIDS,2))</f>
        <v/>
      </c>
      <c r="X10" s="179"/>
      <c r="Y10" s="177" t="str">
        <f>IF(ISBLANK(X10),"",VLOOKUP(X10,BF_DISQUE,2))</f>
        <v/>
      </c>
      <c r="Z10" s="179"/>
      <c r="AA10" s="177" t="str">
        <f>IF(ISBLANK(Z10),"",VLOOKUP(Z10,BF_JAVELOT,2))</f>
        <v/>
      </c>
      <c r="AB10" s="179"/>
      <c r="AC10" s="177" t="str">
        <f>IF(ISBLANK(AB10),"",VLOOKUP(AB10,BF_MARTEAU,2))</f>
        <v/>
      </c>
      <c r="AD10" s="177">
        <f>SUM(E10,G10,I10,K10,O10,Q10,S10,U10,AC10,AA10,Y10,W10,M10)</f>
        <v>56</v>
      </c>
      <c r="AF10" s="265" t="s">
        <v>395</v>
      </c>
      <c r="AG10" s="266"/>
      <c r="AH10" s="266"/>
      <c r="AI10" s="266"/>
      <c r="AJ10" s="267"/>
    </row>
    <row r="11" spans="1:36" ht="16.5" thickBot="1">
      <c r="A11" s="177" t="s">
        <v>230</v>
      </c>
      <c r="B11" s="177" t="s">
        <v>130</v>
      </c>
      <c r="C11" s="177" t="s">
        <v>176</v>
      </c>
      <c r="D11" s="178">
        <v>88</v>
      </c>
      <c r="E11" s="177">
        <f>IF(ISBLANK(D11),"",VLOOKUP(D11,BF_60_m,2))</f>
        <v>20</v>
      </c>
      <c r="F11" s="178"/>
      <c r="G11" s="177" t="str">
        <f>IF(ISBLANK(F11),"",VLOOKUP(F11,BF_120_m,2))</f>
        <v/>
      </c>
      <c r="H11" s="178"/>
      <c r="I11" s="177" t="str">
        <f>IF(ISBLANK(H11),"",VLOOKUP(H11,BF_50_m_H.,2))</f>
        <v/>
      </c>
      <c r="J11" s="175">
        <v>3550</v>
      </c>
      <c r="K11" s="177">
        <f>IF(ISBLANK(J11),"",VLOOKUP(J11,BF_1000_m,2))</f>
        <v>16</v>
      </c>
      <c r="L11" s="175"/>
      <c r="M11" s="177" t="str">
        <f>IF(ISBLANK(L11),"",VLOOKUP(L11,BF_2_km_marche,2))</f>
        <v/>
      </c>
      <c r="N11" s="179">
        <v>417</v>
      </c>
      <c r="O11" s="177">
        <f>IF(ISBLANK(N11),"",VLOOKUP(N11,BF_LONGUEUR,2))</f>
        <v>20</v>
      </c>
      <c r="P11" s="179"/>
      <c r="Q11" s="177" t="str">
        <f>IF(ISBLANK(P11),"",VLOOKUP(P11,BF_HAUTEUR,2))</f>
        <v/>
      </c>
      <c r="R11" s="179"/>
      <c r="S11" s="177" t="str">
        <f>IF(ISBLANK(R11),"",VLOOKUP(R11,BF_T.S.,2))</f>
        <v/>
      </c>
      <c r="T11" s="179"/>
      <c r="U11" s="177" t="str">
        <f>IF(ISBLANK(T11),"",VLOOKUP(T11,BF_PERCHE,2))</f>
        <v/>
      </c>
      <c r="V11" s="179"/>
      <c r="W11" s="177" t="str">
        <f>IF(ISBLANK(V11),"",VLOOKUP(V11,BF_POIDS,2))</f>
        <v/>
      </c>
      <c r="X11" s="179"/>
      <c r="Y11" s="177" t="str">
        <f>IF(ISBLANK(X11),"",VLOOKUP(X11,BF_DISQUE,2))</f>
        <v/>
      </c>
      <c r="Z11" s="179"/>
      <c r="AA11" s="177" t="str">
        <f>IF(ISBLANK(Z11),"",VLOOKUP(Z11,BF_JAVELOT,2))</f>
        <v/>
      </c>
      <c r="AB11" s="179"/>
      <c r="AC11" s="177" t="str">
        <f>IF(ISBLANK(AB11),"",VLOOKUP(AB11,BF_MARTEAU,2))</f>
        <v/>
      </c>
      <c r="AD11" s="177">
        <f>SUM(E11,G11,I11,K11,O11,Q11,S11,U11,AC11,AA11,Y11,W11,M11)</f>
        <v>56</v>
      </c>
      <c r="AF11" s="199" t="s">
        <v>392</v>
      </c>
      <c r="AG11" s="190" t="s">
        <v>68</v>
      </c>
      <c r="AH11" s="190" t="s">
        <v>63</v>
      </c>
      <c r="AI11" s="190" t="s">
        <v>64</v>
      </c>
      <c r="AJ11" s="191" t="s">
        <v>391</v>
      </c>
    </row>
    <row r="12" spans="1:36" ht="16.5" thickTop="1">
      <c r="A12" s="177" t="s">
        <v>241</v>
      </c>
      <c r="B12" s="177" t="s">
        <v>242</v>
      </c>
      <c r="C12" s="177" t="s">
        <v>176</v>
      </c>
      <c r="D12" s="178">
        <v>93</v>
      </c>
      <c r="E12" s="177">
        <f>IF(ISBLANK(D12),"",VLOOKUP(D12,BF_60_m,2))</f>
        <v>18</v>
      </c>
      <c r="F12" s="178"/>
      <c r="G12" s="177" t="str">
        <f>IF(ISBLANK(F12),"",VLOOKUP(F12,BF_120_m,2))</f>
        <v/>
      </c>
      <c r="H12" s="178"/>
      <c r="I12" s="177" t="str">
        <f>IF(ISBLANK(H12),"",VLOOKUP(H12,BF_50_m_H.,2))</f>
        <v/>
      </c>
      <c r="J12" s="175">
        <v>4140</v>
      </c>
      <c r="K12" s="177">
        <f>IF(ISBLANK(J12),"",VLOOKUP(J12,BF_1000_m,2))</f>
        <v>13</v>
      </c>
      <c r="L12" s="175"/>
      <c r="M12" s="177" t="str">
        <f>IF(ISBLANK(L12),"",VLOOKUP(L12,BF_2_km_marche,2))</f>
        <v/>
      </c>
      <c r="N12" s="179"/>
      <c r="O12" s="177" t="str">
        <f>IF(ISBLANK(N12),"",VLOOKUP(N12,BF_LONGUEUR,2))</f>
        <v/>
      </c>
      <c r="P12" s="179"/>
      <c r="Q12" s="177" t="str">
        <f>IF(ISBLANK(P12),"",VLOOKUP(P12,BF_HAUTEUR,2))</f>
        <v/>
      </c>
      <c r="R12" s="179">
        <v>804</v>
      </c>
      <c r="S12" s="177">
        <f>IF(ISBLANK(R12),"",VLOOKUP(R12,BF_T.S.,2))</f>
        <v>14</v>
      </c>
      <c r="T12" s="179"/>
      <c r="U12" s="177" t="str">
        <f>IF(ISBLANK(T12),"",VLOOKUP(T12,BF_PERCHE,2))</f>
        <v/>
      </c>
      <c r="V12" s="179"/>
      <c r="W12" s="177" t="str">
        <f>IF(ISBLANK(V12),"",VLOOKUP(V12,BF_POIDS,2))</f>
        <v/>
      </c>
      <c r="X12" s="179"/>
      <c r="Y12" s="177" t="str">
        <f>IF(ISBLANK(X12),"",VLOOKUP(X12,BF_DISQUE,2))</f>
        <v/>
      </c>
      <c r="Z12" s="179">
        <v>1330</v>
      </c>
      <c r="AA12" s="177">
        <f>IF(ISBLANK(Z12),"",VLOOKUP(Z12,BF_JAVELOT,2))</f>
        <v>10</v>
      </c>
      <c r="AB12" s="179"/>
      <c r="AC12" s="177" t="str">
        <f>IF(ISBLANK(AB12),"",VLOOKUP(AB12,BF_MARTEAU,2))</f>
        <v/>
      </c>
      <c r="AD12" s="177">
        <f>SUM(E12,G12,I12,K12,O12,Q12,S12,U12,AC12,AA12,Y12,W12,M12)</f>
        <v>55</v>
      </c>
      <c r="AF12" s="213" t="s">
        <v>9</v>
      </c>
      <c r="AG12" s="172" t="str">
        <f>INDEX(A:A,MATCH(MIN($D:$D),$D:$D,0))</f>
        <v>DIALLO</v>
      </c>
      <c r="AH12" s="172" t="str">
        <f>INDEX(B:B,MATCH(MIN($D:$D),$D:$D,0))</f>
        <v>Penda</v>
      </c>
      <c r="AI12" s="172" t="str">
        <f>INDEX(C:C,MATCH(MIN($D:$D),$D:$D,0))</f>
        <v>SDUS</v>
      </c>
      <c r="AJ12" s="203">
        <f>MIN($D:$D)</f>
        <v>82</v>
      </c>
    </row>
    <row r="13" spans="1:36" ht="15.75">
      <c r="A13" s="177" t="s">
        <v>115</v>
      </c>
      <c r="B13" s="177" t="s">
        <v>116</v>
      </c>
      <c r="C13" s="177" t="s">
        <v>75</v>
      </c>
      <c r="D13" s="178"/>
      <c r="E13" s="177" t="str">
        <f>IF(ISBLANK(D13),"",VLOOKUP(D13,BF_60_m,2))</f>
        <v/>
      </c>
      <c r="F13" s="178"/>
      <c r="G13" s="177" t="str">
        <f>IF(ISBLANK(F13),"",VLOOKUP(F13,BF_120_m,2))</f>
        <v/>
      </c>
      <c r="H13" s="178">
        <v>95</v>
      </c>
      <c r="I13" s="177">
        <f>IF(ISBLANK(H13),"",VLOOKUP(H13,BF_50_m_H.,2))</f>
        <v>21</v>
      </c>
      <c r="J13" s="175"/>
      <c r="K13" s="177" t="str">
        <f>IF(ISBLANK(J13),"",VLOOKUP(J13,BF_1000_m,2))</f>
        <v/>
      </c>
      <c r="L13" s="175"/>
      <c r="M13" s="177" t="str">
        <f>IF(ISBLANK(L13),"",VLOOKUP(L13,BF_2_km_marche,2))</f>
        <v/>
      </c>
      <c r="N13" s="179"/>
      <c r="O13" s="177" t="str">
        <f>IF(ISBLANK(N13),"",VLOOKUP(N13,BF_LONGUEUR,2))</f>
        <v/>
      </c>
      <c r="P13" s="179"/>
      <c r="Q13" s="177" t="str">
        <f>IF(ISBLANK(P13),"",VLOOKUP(P13,BF_HAUTEUR,2))</f>
        <v/>
      </c>
      <c r="R13" s="179">
        <v>843</v>
      </c>
      <c r="S13" s="177">
        <f>IF(ISBLANK(R13),"",VLOOKUP(R13,BF_T.S.,2))</f>
        <v>16</v>
      </c>
      <c r="T13" s="179"/>
      <c r="U13" s="177" t="str">
        <f>IF(ISBLANK(T13),"",VLOOKUP(T13,BF_PERCHE,2))</f>
        <v/>
      </c>
      <c r="V13" s="179"/>
      <c r="W13" s="177" t="str">
        <f>IF(ISBLANK(V13),"",VLOOKUP(V13,BF_POIDS,2))</f>
        <v/>
      </c>
      <c r="X13" s="179"/>
      <c r="Y13" s="177" t="str">
        <f>IF(ISBLANK(X13),"",VLOOKUP(X13,BF_DISQUE,2))</f>
        <v/>
      </c>
      <c r="Z13" s="179">
        <v>1917</v>
      </c>
      <c r="AA13" s="177">
        <f>IF(ISBLANK(Z13),"",VLOOKUP(Z13,BF_JAVELOT,2))</f>
        <v>16</v>
      </c>
      <c r="AB13" s="179"/>
      <c r="AC13" s="177" t="str">
        <f>IF(ISBLANK(AB13),"",VLOOKUP(AB13,BF_MARTEAU,2))</f>
        <v/>
      </c>
      <c r="AD13" s="177">
        <f>SUM(E13,G13,I13,K13,O13,Q13,S13,U13,AC13,AA13,Y13,W13,M13)</f>
        <v>53</v>
      </c>
      <c r="AF13" s="214" t="s">
        <v>10</v>
      </c>
      <c r="AG13" s="177" t="str">
        <f>INDEX(A:A,MATCH(MIN($F:$F),$F:$F, 0))</f>
        <v>ASSIM</v>
      </c>
      <c r="AH13" s="177" t="str">
        <f>INDEX(B:B,MATCH(MIN($F:$F),$F:$F, 0))</f>
        <v>Kelya</v>
      </c>
      <c r="AI13" s="177" t="str">
        <f>INDEX(C:C,MATCH(MIN($F:$F),$F:$F, 0))</f>
        <v>NLSA</v>
      </c>
      <c r="AJ13" s="205">
        <f>MIN($F:$F)</f>
        <v>172</v>
      </c>
    </row>
    <row r="14" spans="1:36" ht="15.75">
      <c r="A14" s="177" t="s">
        <v>304</v>
      </c>
      <c r="B14" s="177" t="s">
        <v>305</v>
      </c>
      <c r="C14" s="177" t="s">
        <v>303</v>
      </c>
      <c r="D14" s="178"/>
      <c r="E14" s="177" t="str">
        <f>IF(ISBLANK(D14),"",VLOOKUP(D14,BF_60_m,2))</f>
        <v/>
      </c>
      <c r="F14" s="178"/>
      <c r="G14" s="177" t="str">
        <f>IF(ISBLANK(F14),"",VLOOKUP(F14,BF_120_m,2))</f>
        <v/>
      </c>
      <c r="H14" s="178">
        <v>93</v>
      </c>
      <c r="I14" s="177">
        <f>IF(ISBLANK(H14),"",VLOOKUP(H14,BF_50_m_H.,2))</f>
        <v>22</v>
      </c>
      <c r="J14" s="175"/>
      <c r="K14" s="177" t="str">
        <f>IF(ISBLANK(J14),"",VLOOKUP(J14,BF_1000_m,2))</f>
        <v/>
      </c>
      <c r="L14" s="175">
        <v>15360</v>
      </c>
      <c r="M14" s="177">
        <f>IF(ISBLANK(L14),"",VLOOKUP(L14,BF_2_km_marche,2))</f>
        <v>11</v>
      </c>
      <c r="N14" s="179">
        <v>289</v>
      </c>
      <c r="O14" s="177">
        <f>IF(ISBLANK(N14),"",VLOOKUP(N14,BF_LONGUEUR,2))</f>
        <v>8</v>
      </c>
      <c r="P14" s="179"/>
      <c r="Q14" s="177" t="str">
        <f>IF(ISBLANK(P14),"",VLOOKUP(P14,BF_HAUTEUR,2))</f>
        <v/>
      </c>
      <c r="R14" s="179"/>
      <c r="S14" s="177" t="str">
        <f>IF(ISBLANK(R14),"",VLOOKUP(R14,BF_T.S.,2))</f>
        <v/>
      </c>
      <c r="T14" s="179"/>
      <c r="U14" s="177" t="str">
        <f>IF(ISBLANK(T14),"",VLOOKUP(T14,BF_PERCHE,2))</f>
        <v/>
      </c>
      <c r="V14" s="179">
        <v>718</v>
      </c>
      <c r="W14" s="177">
        <f>IF(ISBLANK(V14),"",VLOOKUP(V14,BF_POIDS,2))</f>
        <v>11</v>
      </c>
      <c r="X14" s="179"/>
      <c r="Y14" s="177" t="str">
        <f>IF(ISBLANK(X14),"",VLOOKUP(X14,BF_DISQUE,2))</f>
        <v/>
      </c>
      <c r="Z14" s="179"/>
      <c r="AA14" s="177" t="str">
        <f>IF(ISBLANK(Z14),"",VLOOKUP(Z14,BF_JAVELOT,2))</f>
        <v/>
      </c>
      <c r="AB14" s="179"/>
      <c r="AC14" s="177" t="str">
        <f>IF(ISBLANK(AB14),"",VLOOKUP(AB14,BF_MARTEAU,2))</f>
        <v/>
      </c>
      <c r="AD14" s="177">
        <f>SUM(E14,G14,I14,K14,O14,Q14,S14,U14,AC14,AA14,Y14,W14,M14)</f>
        <v>52</v>
      </c>
      <c r="AF14" s="214" t="s">
        <v>1</v>
      </c>
      <c r="AG14" s="177" t="str">
        <f>INDEX(A:A,MATCH(MIN($H:$H),$H:$H, 0))</f>
        <v>DJAPA YOUMENI</v>
      </c>
      <c r="AH14" s="177" t="str">
        <f>INDEX(B:B,MATCH(MIN($H:$H),$H:$H, 0))</f>
        <v>Audrey</v>
      </c>
      <c r="AI14" s="177" t="str">
        <f>INDEX(C:C,MATCH(MIN($H:$H),$H:$H, 0))</f>
        <v>TAC</v>
      </c>
      <c r="AJ14" s="205">
        <f>MIN($H:$H)</f>
        <v>85</v>
      </c>
    </row>
    <row r="15" spans="1:36" ht="15.75">
      <c r="A15" s="177" t="s">
        <v>398</v>
      </c>
      <c r="B15" s="177" t="s">
        <v>399</v>
      </c>
      <c r="C15" s="177" t="s">
        <v>400</v>
      </c>
      <c r="D15" s="178"/>
      <c r="E15" s="177" t="str">
        <f>IF(ISBLANK(D15),"",VLOOKUP(D15,BF_60_m,2))</f>
        <v/>
      </c>
      <c r="F15" s="178">
        <v>172</v>
      </c>
      <c r="G15" s="177">
        <f>IF(ISBLANK(F15),"",VLOOKUP(F15,BF_120_m,2))</f>
        <v>19</v>
      </c>
      <c r="H15" s="178"/>
      <c r="I15" s="177" t="str">
        <f>IF(ISBLANK(H15),"",VLOOKUP(H15,BF_50_m_H.,2))</f>
        <v/>
      </c>
      <c r="J15" s="175"/>
      <c r="K15" s="177" t="str">
        <f>IF(ISBLANK(J15),"",VLOOKUP(J15,BF_1000_m,2))</f>
        <v/>
      </c>
      <c r="L15" s="175"/>
      <c r="M15" s="177" t="str">
        <f>IF(ISBLANK(L15),"",VLOOKUP(L15,BF_2_km_marche,2))</f>
        <v/>
      </c>
      <c r="N15" s="179"/>
      <c r="O15" s="177" t="str">
        <f>IF(ISBLANK(N15),"",VLOOKUP(N15,BF_LONGUEUR,2))</f>
        <v/>
      </c>
      <c r="P15" s="179">
        <v>125</v>
      </c>
      <c r="Q15" s="177">
        <f>IF(ISBLANK(P15),"",VLOOKUP(P15,BF_HAUTEUR,2))</f>
        <v>18</v>
      </c>
      <c r="R15" s="179"/>
      <c r="S15" s="177" t="str">
        <f>IF(ISBLANK(R15),"",VLOOKUP(R15,BF_T.S.,2))</f>
        <v/>
      </c>
      <c r="T15" s="179"/>
      <c r="U15" s="177" t="str">
        <f>IF(ISBLANK(T15),"",VLOOKUP(T15,BF_PERCHE,2))</f>
        <v/>
      </c>
      <c r="V15" s="179"/>
      <c r="W15" s="177" t="str">
        <f>IF(ISBLANK(V15),"",VLOOKUP(V15,BF_POIDS,2))</f>
        <v/>
      </c>
      <c r="X15" s="179">
        <v>1342</v>
      </c>
      <c r="Y15" s="177">
        <f>IF(ISBLANK(X15),"",VLOOKUP(X15,BF_DISQUE,2))</f>
        <v>13</v>
      </c>
      <c r="Z15" s="179"/>
      <c r="AA15" s="177" t="str">
        <f>IF(ISBLANK(Z15),"",VLOOKUP(Z15,BF_JAVELOT,2))</f>
        <v/>
      </c>
      <c r="AB15" s="179"/>
      <c r="AC15" s="177" t="str">
        <f>IF(ISBLANK(AB15),"",VLOOKUP(AB15,BF_MARTEAU,2))</f>
        <v/>
      </c>
      <c r="AD15" s="177">
        <f>SUM(E15,G15,I15,K15,O15,Q15,S15,U15,AC15,AA15,Y15,W15,M15)</f>
        <v>50</v>
      </c>
      <c r="AF15" s="214" t="s">
        <v>11</v>
      </c>
      <c r="AG15" s="177" t="str">
        <f>INDEX(A:A,MATCH(MIN($J:$J),$J:$J, 0))</f>
        <v>CVETANOVSKI</v>
      </c>
      <c r="AH15" s="177" t="str">
        <f>INDEX(B:B,MATCH(MIN($J:$J),$J:$J, 0))</f>
        <v>Eva</v>
      </c>
      <c r="AI15" s="177" t="str">
        <f>INDEX(C:C,MATCH(MIN($J:$J),$J:$J, 0))</f>
        <v>CMAA</v>
      </c>
      <c r="AJ15" s="206">
        <f>MIN($J:$J)</f>
        <v>3460</v>
      </c>
    </row>
    <row r="16" spans="1:36" ht="15.75">
      <c r="A16" s="177" t="s">
        <v>403</v>
      </c>
      <c r="B16" s="177" t="s">
        <v>404</v>
      </c>
      <c r="C16" s="177" t="s">
        <v>400</v>
      </c>
      <c r="D16" s="178">
        <v>90</v>
      </c>
      <c r="E16" s="177">
        <f>IF(ISBLANK(D16),"",VLOOKUP(D16,BF_60_m,2))</f>
        <v>19</v>
      </c>
      <c r="F16" s="178"/>
      <c r="G16" s="177" t="str">
        <f>IF(ISBLANK(F16),"",VLOOKUP(F16,BF_120_m,2))</f>
        <v/>
      </c>
      <c r="H16" s="178"/>
      <c r="I16" s="177" t="str">
        <f>IF(ISBLANK(H16),"",VLOOKUP(H16,BF_50_m_H.,2))</f>
        <v/>
      </c>
      <c r="J16" s="175"/>
      <c r="K16" s="177" t="str">
        <f>IF(ISBLANK(J16),"",VLOOKUP(J16,BF_1000_m,2))</f>
        <v/>
      </c>
      <c r="L16" s="175"/>
      <c r="M16" s="177" t="str">
        <f>IF(ISBLANK(L16),"",VLOOKUP(L16,BF_2_km_marche,2))</f>
        <v/>
      </c>
      <c r="N16" s="179"/>
      <c r="O16" s="177" t="str">
        <f>IF(ISBLANK(N16),"",VLOOKUP(N16,BF_LONGUEUR,2))</f>
        <v/>
      </c>
      <c r="P16" s="179"/>
      <c r="Q16" s="177" t="str">
        <f>IF(ISBLANK(P16),"",VLOOKUP(P16,BF_HAUTEUR,2))</f>
        <v/>
      </c>
      <c r="R16" s="179">
        <v>867</v>
      </c>
      <c r="S16" s="177">
        <f>IF(ISBLANK(R16),"",VLOOKUP(R16,BF_T.S.,2))</f>
        <v>17</v>
      </c>
      <c r="T16" s="179"/>
      <c r="U16" s="177" t="str">
        <f>IF(ISBLANK(T16),"",VLOOKUP(T16,BF_PERCHE,2))</f>
        <v/>
      </c>
      <c r="V16" s="179"/>
      <c r="W16" s="177" t="str">
        <f>IF(ISBLANK(V16),"",VLOOKUP(V16,BF_POIDS,2))</f>
        <v/>
      </c>
      <c r="X16" s="179"/>
      <c r="Y16" s="177" t="str">
        <f>IF(ISBLANK(X16),"",VLOOKUP(X16,BF_DISQUE,2))</f>
        <v/>
      </c>
      <c r="Z16" s="179"/>
      <c r="AA16" s="177" t="str">
        <f>IF(ISBLANK(Z16),"",VLOOKUP(Z16,BF_JAVELOT,2))</f>
        <v/>
      </c>
      <c r="AB16" s="179">
        <v>1216</v>
      </c>
      <c r="AC16" s="177">
        <f>IF(ISBLANK(AB16),"",VLOOKUP(AB16,BF_MARTEAU,2))</f>
        <v>11</v>
      </c>
      <c r="AD16" s="177">
        <f>SUM(E16,G16,I16,K16,O16,Q16,S16,U16,AC16,AA16,Y16,W16,M16)</f>
        <v>47</v>
      </c>
      <c r="AF16" s="214" t="s">
        <v>475</v>
      </c>
      <c r="AG16" s="177" t="str">
        <f>INDEX(A:A,MATCH(MIN($L:$L),$L:$L, 0))</f>
        <v>D'HENRY</v>
      </c>
      <c r="AH16" s="177" t="str">
        <f>INDEX(B:B,MATCH(MIN($L:$L),$L:$L, 0))</f>
        <v>Izaïs</v>
      </c>
      <c r="AI16" s="177" t="str">
        <f>INDEX(C:C,MATCH(MIN($L:$L),$L:$L, 0))</f>
        <v>TAC</v>
      </c>
      <c r="AJ16" s="206">
        <f>MIN($L:$L)</f>
        <v>12220</v>
      </c>
    </row>
    <row r="17" spans="1:36" ht="15.75">
      <c r="A17" s="177" t="s">
        <v>463</v>
      </c>
      <c r="B17" s="177" t="s">
        <v>194</v>
      </c>
      <c r="C17" s="177" t="s">
        <v>176</v>
      </c>
      <c r="D17" s="178"/>
      <c r="E17" s="177" t="str">
        <f>IF(ISBLANK(D17),"",VLOOKUP(D17,BF_60_m,2))</f>
        <v/>
      </c>
      <c r="F17" s="178"/>
      <c r="G17" s="177" t="str">
        <f>IF(ISBLANK(F17),"",VLOOKUP(F17,BF_120_m,2))</f>
        <v/>
      </c>
      <c r="H17" s="178">
        <v>85</v>
      </c>
      <c r="I17" s="177">
        <f>IF(ISBLANK(H17),"",VLOOKUP(H17,BF_50_m_H.,2))</f>
        <v>25</v>
      </c>
      <c r="J17" s="175"/>
      <c r="K17" s="177" t="str">
        <f>IF(ISBLANK(J17),"",VLOOKUP(J17,BF_1000_m,2))</f>
        <v/>
      </c>
      <c r="L17" s="175"/>
      <c r="M17" s="177" t="str">
        <f>IF(ISBLANK(L17),"",VLOOKUP(L17,BF_2_km_marche,2))</f>
        <v/>
      </c>
      <c r="N17" s="179"/>
      <c r="O17" s="177" t="str">
        <f>IF(ISBLANK(N17),"",VLOOKUP(N17,BF_LONGUEUR,2))</f>
        <v/>
      </c>
      <c r="P17" s="179"/>
      <c r="Q17" s="177" t="str">
        <f>IF(ISBLANK(P17),"",VLOOKUP(P17,BF_HAUTEUR,2))</f>
        <v/>
      </c>
      <c r="R17" s="179">
        <v>961</v>
      </c>
      <c r="S17" s="177">
        <f>IF(ISBLANK(R17),"",VLOOKUP(R17,BF_T.S.,2))</f>
        <v>21</v>
      </c>
      <c r="T17" s="179"/>
      <c r="U17" s="177" t="str">
        <f>IF(ISBLANK(T17),"",VLOOKUP(T17,BF_PERCHE,2))</f>
        <v/>
      </c>
      <c r="V17" s="179"/>
      <c r="W17" s="177" t="str">
        <f>IF(ISBLANK(V17),"",VLOOKUP(V17,BF_POIDS,2))</f>
        <v/>
      </c>
      <c r="X17" s="179"/>
      <c r="Y17" s="177" t="str">
        <f>IF(ISBLANK(X17),"",VLOOKUP(X17,BF_DISQUE,2))</f>
        <v/>
      </c>
      <c r="Z17" s="179"/>
      <c r="AA17" s="177" t="str">
        <f>IF(ISBLANK(Z17),"",VLOOKUP(Z17,BF_JAVELOT,2))</f>
        <v/>
      </c>
      <c r="AB17" s="179"/>
      <c r="AC17" s="177" t="str">
        <f>IF(ISBLANK(AB17),"",VLOOKUP(AB17,BF_MARTEAU,2))</f>
        <v/>
      </c>
      <c r="AD17" s="177">
        <f>SUM(E17,G17,I17,K17,O17,Q17,S17,U17,AC17,AA17,Y17,W17,M17)</f>
        <v>46</v>
      </c>
      <c r="AF17" s="214" t="s">
        <v>5</v>
      </c>
      <c r="AG17" s="177" t="str">
        <f>INDEX(A:A,MATCH(MAX($N:$N),$N:$N, 0))</f>
        <v>BIBI</v>
      </c>
      <c r="AH17" s="177" t="str">
        <f>INDEX(B:B,MATCH(MAX($N:$N),$N:$N, 0))</f>
        <v>Manel</v>
      </c>
      <c r="AI17" s="177" t="str">
        <f>INDEX(C:C,MATCH(MAX($N:$N),$N:$N, 0))</f>
        <v>TAC</v>
      </c>
      <c r="AJ17" s="207">
        <f>MAX($N:$N)</f>
        <v>417</v>
      </c>
    </row>
    <row r="18" spans="1:36" ht="15.75">
      <c r="A18" s="177" t="s">
        <v>169</v>
      </c>
      <c r="B18" s="177" t="s">
        <v>170</v>
      </c>
      <c r="C18" s="177" t="s">
        <v>173</v>
      </c>
      <c r="D18" s="178"/>
      <c r="E18" s="177" t="str">
        <f>IF(ISBLANK(D18),"",VLOOKUP(D18,BF_60_m,2))</f>
        <v/>
      </c>
      <c r="F18" s="178">
        <v>193</v>
      </c>
      <c r="G18" s="177">
        <f>IF(ISBLANK(F18),"",VLOOKUP(F18,BF_120_m,2))</f>
        <v>15</v>
      </c>
      <c r="H18" s="178"/>
      <c r="I18" s="177" t="str">
        <f>IF(ISBLANK(H18),"",VLOOKUP(H18,BF_50_m_H.,2))</f>
        <v/>
      </c>
      <c r="J18" s="175"/>
      <c r="K18" s="177" t="str">
        <f>IF(ISBLANK(J18),"",VLOOKUP(J18,BF_1000_m,2))</f>
        <v/>
      </c>
      <c r="L18" s="175">
        <v>14490</v>
      </c>
      <c r="M18" s="177">
        <f>IF(ISBLANK(L18),"",VLOOKUP(L18,BF_2_km_marche,2))</f>
        <v>13</v>
      </c>
      <c r="N18" s="179"/>
      <c r="O18" s="177" t="str">
        <f>IF(ISBLANK(N18),"",VLOOKUP(N18,BF_LONGUEUR,2))</f>
        <v/>
      </c>
      <c r="P18" s="179">
        <v>120</v>
      </c>
      <c r="Q18" s="177">
        <f>IF(ISBLANK(P18),"",VLOOKUP(P18,BF_HAUTEUR,2))</f>
        <v>17</v>
      </c>
      <c r="R18" s="179"/>
      <c r="S18" s="177" t="str">
        <f>IF(ISBLANK(R18),"",VLOOKUP(R18,BF_T.S.,2))</f>
        <v/>
      </c>
      <c r="T18" s="179"/>
      <c r="U18" s="177" t="str">
        <f>IF(ISBLANK(T18),"",VLOOKUP(T18,BF_PERCHE,2))</f>
        <v/>
      </c>
      <c r="V18" s="179"/>
      <c r="W18" s="177" t="str">
        <f>IF(ISBLANK(V18),"",VLOOKUP(V18,BF_POIDS,2))</f>
        <v/>
      </c>
      <c r="X18" s="179"/>
      <c r="Y18" s="177" t="str">
        <f>IF(ISBLANK(X18),"",VLOOKUP(X18,BF_DISQUE,2))</f>
        <v/>
      </c>
      <c r="Z18" s="179"/>
      <c r="AA18" s="177" t="str">
        <f>IF(ISBLANK(Z18),"",VLOOKUP(Z18,BF_JAVELOT,2))</f>
        <v/>
      </c>
      <c r="AB18" s="179"/>
      <c r="AC18" s="177" t="str">
        <f>IF(ISBLANK(AB18),"",VLOOKUP(AB18,BF_MARTEAU,2))</f>
        <v/>
      </c>
      <c r="AD18" s="177">
        <f>SUM(E18,G18,I18,K18,O18,Q18,S18,U18,AC18,AA18,Y18,W18,M18)</f>
        <v>45</v>
      </c>
      <c r="AF18" s="214" t="s">
        <v>12</v>
      </c>
      <c r="AG18" s="177" t="str">
        <f>INDEX(A:A,MATCH(MAX($P:$P),$P:$P, 0))</f>
        <v>ASSIM</v>
      </c>
      <c r="AH18" s="177" t="str">
        <f>INDEX(B:B,MATCH(MAX($P:$P),$P:$P, 0))</f>
        <v>Kelya</v>
      </c>
      <c r="AI18" s="177" t="str">
        <f>INDEX(C:C,MATCH(MAX($P:$P),$P:$P, 0))</f>
        <v>NLSA</v>
      </c>
      <c r="AJ18" s="207">
        <f>MAX($P:$P)</f>
        <v>125</v>
      </c>
    </row>
    <row r="19" spans="1:36" ht="15.75">
      <c r="A19" s="177" t="s">
        <v>405</v>
      </c>
      <c r="B19" s="177" t="s">
        <v>406</v>
      </c>
      <c r="C19" s="177" t="s">
        <v>400</v>
      </c>
      <c r="D19" s="178">
        <v>99</v>
      </c>
      <c r="E19" s="177">
        <f>IF(ISBLANK(D19),"",VLOOKUP(D19,BF_60_m,2))</f>
        <v>16</v>
      </c>
      <c r="F19" s="178"/>
      <c r="G19" s="177" t="str">
        <f>IF(ISBLANK(F19),"",VLOOKUP(F19,BF_120_m,2))</f>
        <v/>
      </c>
      <c r="H19" s="178"/>
      <c r="I19" s="177" t="str">
        <f>IF(ISBLANK(H19),"",VLOOKUP(H19,BF_50_m_H.,2))</f>
        <v/>
      </c>
      <c r="J19" s="175"/>
      <c r="K19" s="177" t="str">
        <f>IF(ISBLANK(J19),"",VLOOKUP(J19,BF_1000_m,2))</f>
        <v/>
      </c>
      <c r="L19" s="175"/>
      <c r="M19" s="177" t="str">
        <f>IF(ISBLANK(L19),"",VLOOKUP(L19,BF_2_km_marche,2))</f>
        <v/>
      </c>
      <c r="N19" s="179">
        <v>341</v>
      </c>
      <c r="O19" s="177">
        <f>IF(ISBLANK(N19),"",VLOOKUP(N19,BF_LONGUEUR,2))</f>
        <v>14</v>
      </c>
      <c r="P19" s="179"/>
      <c r="Q19" s="177" t="str">
        <f>IF(ISBLANK(P19),"",VLOOKUP(P19,BF_HAUTEUR,2))</f>
        <v/>
      </c>
      <c r="R19" s="179"/>
      <c r="S19" s="177" t="str">
        <f>IF(ISBLANK(R19),"",VLOOKUP(R19,BF_T.S.,2))</f>
        <v/>
      </c>
      <c r="T19" s="179"/>
      <c r="U19" s="177" t="str">
        <f>IF(ISBLANK(T19),"",VLOOKUP(T19,BF_PERCHE,2))</f>
        <v/>
      </c>
      <c r="V19" s="179"/>
      <c r="W19" s="177" t="str">
        <f>IF(ISBLANK(V19),"",VLOOKUP(V19,BF_POIDS,2))</f>
        <v/>
      </c>
      <c r="X19" s="179">
        <v>1523</v>
      </c>
      <c r="Y19" s="177">
        <f>IF(ISBLANK(X19),"",VLOOKUP(X19,BF_DISQUE,2))</f>
        <v>15</v>
      </c>
      <c r="Z19" s="179"/>
      <c r="AA19" s="177" t="str">
        <f>IF(ISBLANK(Z19),"",VLOOKUP(Z19,BF_JAVELOT,2))</f>
        <v/>
      </c>
      <c r="AB19" s="179"/>
      <c r="AC19" s="177" t="str">
        <f>IF(ISBLANK(AB19),"",VLOOKUP(AB19,BF_MARTEAU,2))</f>
        <v/>
      </c>
      <c r="AD19" s="177">
        <f>SUM(E19,G19,I19,K19,O19,Q19,S19,U19,AC19,AA19,Y19,W19,M19)</f>
        <v>45</v>
      </c>
      <c r="AF19" s="214" t="s">
        <v>13</v>
      </c>
      <c r="AG19" s="177" t="str">
        <f>INDEX(A:A,MATCH(MAX($Q:$Q),$Q:$Q, 0))</f>
        <v>ASSIM</v>
      </c>
      <c r="AH19" s="177" t="str">
        <f>INDEX(B:B,MATCH(MAX($Q:$Q),$Q:$Q, 0))</f>
        <v>Kelya</v>
      </c>
      <c r="AI19" s="177" t="str">
        <f>INDEX(C:C,MATCH(MAX($Q:$Q),$Q:$Q, 0))</f>
        <v>NLSA</v>
      </c>
      <c r="AJ19" s="207">
        <f>MAX($R:$R)</f>
        <v>1005</v>
      </c>
    </row>
    <row r="20" spans="1:36" ht="15.75">
      <c r="A20" s="177" t="s">
        <v>308</v>
      </c>
      <c r="B20" s="177" t="s">
        <v>309</v>
      </c>
      <c r="C20" s="177" t="s">
        <v>303</v>
      </c>
      <c r="D20" s="178"/>
      <c r="E20" s="177" t="str">
        <f>IF(ISBLANK(D20),"",VLOOKUP(D20,BF_60_m,2))</f>
        <v/>
      </c>
      <c r="F20" s="178">
        <v>181</v>
      </c>
      <c r="G20" s="177">
        <f>IF(ISBLANK(F20),"",VLOOKUP(F20,BF_120_m,2))</f>
        <v>17</v>
      </c>
      <c r="H20" s="178"/>
      <c r="I20" s="177" t="str">
        <f>IF(ISBLANK(H20),"",VLOOKUP(H20,BF_50_m_H.,2))</f>
        <v/>
      </c>
      <c r="J20" s="175">
        <v>4190</v>
      </c>
      <c r="K20" s="177">
        <f>IF(ISBLANK(J20),"",VLOOKUP(J20,BF_1000_m,2))</f>
        <v>13</v>
      </c>
      <c r="L20" s="175"/>
      <c r="M20" s="177" t="str">
        <f>IF(ISBLANK(L20),"",VLOOKUP(L20,BF_2_km_marche,2))</f>
        <v/>
      </c>
      <c r="N20" s="179">
        <v>294</v>
      </c>
      <c r="O20" s="177">
        <f>IF(ISBLANK(N20),"",VLOOKUP(N20,BF_LONGUEUR,2))</f>
        <v>9</v>
      </c>
      <c r="P20" s="179"/>
      <c r="Q20" s="177" t="str">
        <f>IF(ISBLANK(P20),"",VLOOKUP(P20,BF_HAUTEUR,2))</f>
        <v/>
      </c>
      <c r="R20" s="179"/>
      <c r="S20" s="177" t="str">
        <f>IF(ISBLANK(R20),"",VLOOKUP(R20,BF_T.S.,2))</f>
        <v/>
      </c>
      <c r="T20" s="179"/>
      <c r="U20" s="177" t="str">
        <f>IF(ISBLANK(T20),"",VLOOKUP(T20,BF_PERCHE,2))</f>
        <v/>
      </c>
      <c r="V20" s="179">
        <v>495</v>
      </c>
      <c r="W20" s="177">
        <f>IF(ISBLANK(V20),"",VLOOKUP(V20,BF_POIDS,2))</f>
        <v>4</v>
      </c>
      <c r="X20" s="179"/>
      <c r="Y20" s="177" t="str">
        <f>IF(ISBLANK(X20),"",VLOOKUP(X20,BF_DISQUE,2))</f>
        <v/>
      </c>
      <c r="Z20" s="179"/>
      <c r="AA20" s="177" t="str">
        <f>IF(ISBLANK(Z20),"",VLOOKUP(Z20,BF_JAVELOT,2))</f>
        <v/>
      </c>
      <c r="AB20" s="179"/>
      <c r="AC20" s="177" t="str">
        <f>IF(ISBLANK(AB20),"",VLOOKUP(AB20,BF_MARTEAU,2))</f>
        <v/>
      </c>
      <c r="AD20" s="177">
        <f>SUM(E20,G20,I20,K20,O20,Q20,S20,U20,AC20,AA20,Y20,W20,M20)</f>
        <v>43</v>
      </c>
      <c r="AF20" s="214" t="s">
        <v>14</v>
      </c>
      <c r="AG20" s="177" t="e">
        <f>INDEX(A:A,MATCH(MAX($T:$T),$T:$T, 0))</f>
        <v>#N/A</v>
      </c>
      <c r="AH20" s="177" t="e">
        <f>INDEX(B:B,MATCH(MAX($T:$T),$T:$T, 0))</f>
        <v>#N/A</v>
      </c>
      <c r="AI20" s="177" t="e">
        <f>INDEX(C:C,MATCH(MAX($T:$T),$T:$T, 0))</f>
        <v>#N/A</v>
      </c>
      <c r="AJ20" s="207">
        <f>MAX($T:$T)</f>
        <v>0</v>
      </c>
    </row>
    <row r="21" spans="1:36" ht="15.75">
      <c r="A21" s="177" t="s">
        <v>137</v>
      </c>
      <c r="B21" s="177" t="s">
        <v>272</v>
      </c>
      <c r="C21" s="177" t="s">
        <v>273</v>
      </c>
      <c r="D21" s="178">
        <v>82</v>
      </c>
      <c r="E21" s="177">
        <f>IF(ISBLANK(D21),"",VLOOKUP(D21,BF_60_m,2))</f>
        <v>23</v>
      </c>
      <c r="F21" s="178"/>
      <c r="G21" s="177" t="str">
        <f>IF(ISBLANK(F21),"",VLOOKUP(F21,BF_120_m,2))</f>
        <v/>
      </c>
      <c r="H21" s="178"/>
      <c r="I21" s="177" t="str">
        <f>IF(ISBLANK(H21),"",VLOOKUP(H21,BF_50_m_H.,2))</f>
        <v/>
      </c>
      <c r="J21" s="175">
        <v>4120</v>
      </c>
      <c r="K21" s="177">
        <f>IF(ISBLANK(J21),"",VLOOKUP(J21,BF_1000_m,2))</f>
        <v>14</v>
      </c>
      <c r="L21" s="175"/>
      <c r="M21" s="177" t="str">
        <f>IF(ISBLANK(L21),"",VLOOKUP(L21,BF_2_km_marche,2))</f>
        <v/>
      </c>
      <c r="N21" s="179"/>
      <c r="O21" s="177" t="str">
        <f>IF(ISBLANK(N21),"",VLOOKUP(N21,BF_LONGUEUR,2))</f>
        <v/>
      </c>
      <c r="P21" s="179"/>
      <c r="Q21" s="177" t="str">
        <f>IF(ISBLANK(P21),"",VLOOKUP(P21,BF_HAUTEUR,2))</f>
        <v/>
      </c>
      <c r="R21" s="179"/>
      <c r="S21" s="177" t="str">
        <f>IF(ISBLANK(R21),"",VLOOKUP(R21,BF_T.S.,2))</f>
        <v/>
      </c>
      <c r="T21" s="179"/>
      <c r="U21" s="177" t="str">
        <f>IF(ISBLANK(T21),"",VLOOKUP(T21,BF_PERCHE,2))</f>
        <v/>
      </c>
      <c r="V21" s="179">
        <v>556</v>
      </c>
      <c r="W21" s="177">
        <f>IF(ISBLANK(V21),"",VLOOKUP(V21,BF_POIDS,2))</f>
        <v>5</v>
      </c>
      <c r="X21" s="179"/>
      <c r="Y21" s="177" t="str">
        <f>IF(ISBLANK(X21),"",VLOOKUP(X21,BF_DISQUE,2))</f>
        <v/>
      </c>
      <c r="Z21" s="179"/>
      <c r="AA21" s="177" t="str">
        <f>IF(ISBLANK(Z21),"",VLOOKUP(Z21,BF_JAVELOT,2))</f>
        <v/>
      </c>
      <c r="AB21" s="179"/>
      <c r="AC21" s="177" t="str">
        <f>IF(ISBLANK(AB21),"",VLOOKUP(AB21,BF_MARTEAU,2))</f>
        <v/>
      </c>
      <c r="AD21" s="177">
        <f>SUM(E21,G21,I21,K21,O21,Q21,S21,U21,AC21,AA21,Y21,W21,M21)</f>
        <v>42</v>
      </c>
      <c r="AF21" s="214" t="s">
        <v>16</v>
      </c>
      <c r="AG21" s="177" t="str">
        <f>INDEX(A:A,MATCH(MAX($V:$V),$V:$V, 0))</f>
        <v>FOFANA</v>
      </c>
      <c r="AH21" s="177" t="str">
        <f>INDEX(B:B,MATCH(MAX($V:$V),$V:$V, 0))</f>
        <v>Melo Fatoumata</v>
      </c>
      <c r="AI21" s="177" t="str">
        <f>INDEX(C:C,MATCH(MAX($V:$V),$V:$V, 0))</f>
        <v>CMAA</v>
      </c>
      <c r="AJ21" s="207">
        <f>MAX($V:$V)</f>
        <v>758</v>
      </c>
    </row>
    <row r="22" spans="1:36" ht="15.75">
      <c r="A22" s="177" t="s">
        <v>243</v>
      </c>
      <c r="B22" s="177" t="s">
        <v>244</v>
      </c>
      <c r="C22" s="177" t="s">
        <v>176</v>
      </c>
      <c r="D22" s="178">
        <v>94</v>
      </c>
      <c r="E22" s="177">
        <f>IF(ISBLANK(D22),"",VLOOKUP(D22,BF_60_m,2))</f>
        <v>17</v>
      </c>
      <c r="F22" s="178"/>
      <c r="G22" s="177" t="str">
        <f>IF(ISBLANK(F22),"",VLOOKUP(F22,BF_120_m,2))</f>
        <v/>
      </c>
      <c r="H22" s="178"/>
      <c r="I22" s="177" t="str">
        <f>IF(ISBLANK(H22),"",VLOOKUP(H22,BF_50_m_H.,2))</f>
        <v/>
      </c>
      <c r="J22" s="175">
        <v>4410</v>
      </c>
      <c r="K22" s="177">
        <f>IF(ISBLANK(J22),"",VLOOKUP(J22,BF_1000_m,2))</f>
        <v>10</v>
      </c>
      <c r="L22" s="175"/>
      <c r="M22" s="177" t="str">
        <f>IF(ISBLANK(L22),"",VLOOKUP(L22,BF_2_km_marche,2))</f>
        <v/>
      </c>
      <c r="N22" s="179">
        <v>283</v>
      </c>
      <c r="O22" s="177">
        <f>IF(ISBLANK(N22),"",VLOOKUP(N22,BF_LONGUEUR,2))</f>
        <v>8</v>
      </c>
      <c r="P22" s="179"/>
      <c r="Q22" s="177" t="str">
        <f>IF(ISBLANK(P22),"",VLOOKUP(P22,BF_HAUTEUR,2))</f>
        <v/>
      </c>
      <c r="R22" s="179"/>
      <c r="S22" s="177" t="str">
        <f>IF(ISBLANK(R22),"",VLOOKUP(R22,BF_T.S.,2))</f>
        <v/>
      </c>
      <c r="T22" s="179"/>
      <c r="U22" s="177" t="str">
        <f>IF(ISBLANK(T22),"",VLOOKUP(T22,BF_PERCHE,2))</f>
        <v/>
      </c>
      <c r="V22" s="179"/>
      <c r="W22" s="177" t="str">
        <f>IF(ISBLANK(V22),"",VLOOKUP(V22,BF_POIDS,2))</f>
        <v/>
      </c>
      <c r="X22" s="179"/>
      <c r="Y22" s="177" t="str">
        <f>IF(ISBLANK(X22),"",VLOOKUP(X22,BF_DISQUE,2))</f>
        <v/>
      </c>
      <c r="Z22" s="179">
        <v>1049</v>
      </c>
      <c r="AA22" s="177">
        <f>IF(ISBLANK(Z22),"",VLOOKUP(Z22,BF_JAVELOT,2))</f>
        <v>7</v>
      </c>
      <c r="AB22" s="179"/>
      <c r="AC22" s="177" t="str">
        <f>IF(ISBLANK(AB22),"",VLOOKUP(AB22,BF_MARTEAU,2))</f>
        <v/>
      </c>
      <c r="AD22" s="177">
        <f>SUM(E22,G22,I22,K22,O22,Q22,S22,U22,AC22,AA22,Y22,W22,M22)</f>
        <v>42</v>
      </c>
      <c r="AF22" s="214" t="s">
        <v>17</v>
      </c>
      <c r="AG22" s="177" t="str">
        <f>INDEX(A:A,MATCH(MAX($X:$X),$X:$X, 0))</f>
        <v>MOKRANE</v>
      </c>
      <c r="AH22" s="177" t="str">
        <f>INDEX(B:B,MATCH(MAX($X:$X),$X:$X, 0))</f>
        <v>Sahna</v>
      </c>
      <c r="AI22" s="177" t="str">
        <f>INDEX(C:C,MATCH(MAX($X:$X),$X:$X, 0))</f>
        <v>NLSA</v>
      </c>
      <c r="AJ22" s="207">
        <f>MAX($X:$X)</f>
        <v>1523</v>
      </c>
    </row>
    <row r="23" spans="1:36" ht="15.75">
      <c r="A23" s="177" t="s">
        <v>119</v>
      </c>
      <c r="B23" s="177" t="s">
        <v>120</v>
      </c>
      <c r="C23" s="177" t="s">
        <v>75</v>
      </c>
      <c r="D23" s="178">
        <v>100</v>
      </c>
      <c r="E23" s="177">
        <f>IF(ISBLANK(D23),"",VLOOKUP(D23,BF_60_m,2))</f>
        <v>15</v>
      </c>
      <c r="F23" s="178"/>
      <c r="G23" s="177" t="str">
        <f>IF(ISBLANK(F23),"",VLOOKUP(F23,BF_120_m,2))</f>
        <v/>
      </c>
      <c r="H23" s="178"/>
      <c r="I23" s="177" t="str">
        <f>IF(ISBLANK(H23),"",VLOOKUP(H23,BF_50_m_H.,2))</f>
        <v/>
      </c>
      <c r="J23" s="175">
        <v>4350</v>
      </c>
      <c r="K23" s="177">
        <f>IF(ISBLANK(J23),"",VLOOKUP(J23,BF_1000_m,2))</f>
        <v>11</v>
      </c>
      <c r="L23" s="175"/>
      <c r="M23" s="177" t="str">
        <f>IF(ISBLANK(L23),"",VLOOKUP(L23,BF_2_km_marche,2))</f>
        <v/>
      </c>
      <c r="N23" s="179">
        <v>288</v>
      </c>
      <c r="O23" s="177">
        <f>IF(ISBLANK(N23),"",VLOOKUP(N23,BF_LONGUEUR,2))</f>
        <v>8</v>
      </c>
      <c r="P23" s="179"/>
      <c r="Q23" s="177" t="str">
        <f>IF(ISBLANK(P23),"",VLOOKUP(P23,BF_HAUTEUR,2))</f>
        <v/>
      </c>
      <c r="R23" s="179"/>
      <c r="S23" s="177" t="str">
        <f>IF(ISBLANK(R23),"",VLOOKUP(R23,BF_T.S.,2))</f>
        <v/>
      </c>
      <c r="T23" s="179"/>
      <c r="U23" s="177" t="str">
        <f>IF(ISBLANK(T23),"",VLOOKUP(T23,BF_PERCHE,2))</f>
        <v/>
      </c>
      <c r="V23" s="179"/>
      <c r="W23" s="177" t="str">
        <f>IF(ISBLANK(V23),"",VLOOKUP(V23,BF_POIDS,2))</f>
        <v/>
      </c>
      <c r="X23" s="179"/>
      <c r="Y23" s="177" t="str">
        <f>IF(ISBLANK(X23),"",VLOOKUP(X23,BF_DISQUE,2))</f>
        <v/>
      </c>
      <c r="Z23" s="179">
        <v>639</v>
      </c>
      <c r="AA23" s="177">
        <f>IF(ISBLANK(Z23),"",VLOOKUP(Z23,BF_JAVELOT,2))</f>
        <v>3</v>
      </c>
      <c r="AB23" s="179"/>
      <c r="AC23" s="177" t="str">
        <f>IF(ISBLANK(AB23),"",VLOOKUP(AB23,BF_MARTEAU,2))</f>
        <v/>
      </c>
      <c r="AD23" s="177">
        <f>SUM(E23,G23,I23,K23,O23,Q23,S23,U23,AC23,AA23,Y23,W23,M23)</f>
        <v>37</v>
      </c>
      <c r="AF23" s="214" t="s">
        <v>18</v>
      </c>
      <c r="AG23" s="177" t="str">
        <f t="shared" ref="AG23:AI23" si="0">INDEX(A:A,MATCH(MAX($Z:$Z),$Z:$Z, 0))</f>
        <v>CAMARA</v>
      </c>
      <c r="AH23" s="177" t="str">
        <f t="shared" si="0"/>
        <v>Fadima</v>
      </c>
      <c r="AI23" s="177" t="str">
        <f t="shared" si="0"/>
        <v>BMSA</v>
      </c>
      <c r="AJ23" s="207">
        <f>MAX($Z:$Z)</f>
        <v>1917</v>
      </c>
    </row>
    <row r="24" spans="1:36" ht="16.5" thickBot="1">
      <c r="A24" s="177" t="s">
        <v>237</v>
      </c>
      <c r="B24" s="177" t="s">
        <v>238</v>
      </c>
      <c r="C24" s="177" t="s">
        <v>176</v>
      </c>
      <c r="D24" s="178"/>
      <c r="E24" s="177" t="str">
        <f>IF(ISBLANK(D24),"",VLOOKUP(D24,BF_60_m,2))</f>
        <v/>
      </c>
      <c r="F24" s="178">
        <v>214</v>
      </c>
      <c r="G24" s="177">
        <f>IF(ISBLANK(F24),"",VLOOKUP(F24,BF_120_m,2))</f>
        <v>11</v>
      </c>
      <c r="H24" s="178"/>
      <c r="I24" s="177" t="str">
        <f>IF(ISBLANK(H24),"",VLOOKUP(H24,BF_50_m_H.,2))</f>
        <v/>
      </c>
      <c r="J24" s="175">
        <v>4580</v>
      </c>
      <c r="K24" s="177">
        <f>IF(ISBLANK(J24),"",VLOOKUP(J24,BF_1000_m,2))</f>
        <v>8</v>
      </c>
      <c r="L24" s="175"/>
      <c r="M24" s="177" t="str">
        <f>IF(ISBLANK(L24),"",VLOOKUP(L24,BF_2_km_marche,2))</f>
        <v/>
      </c>
      <c r="N24" s="179"/>
      <c r="O24" s="177" t="str">
        <f>IF(ISBLANK(N24),"",VLOOKUP(N24,BF_LONGUEUR,2))</f>
        <v/>
      </c>
      <c r="P24" s="179">
        <v>110</v>
      </c>
      <c r="Q24" s="177">
        <f>IF(ISBLANK(P24),"",VLOOKUP(P24,BF_HAUTEUR,2))</f>
        <v>13</v>
      </c>
      <c r="R24" s="179"/>
      <c r="S24" s="177" t="str">
        <f>IF(ISBLANK(R24),"",VLOOKUP(R24,BF_T.S.,2))</f>
        <v/>
      </c>
      <c r="T24" s="179"/>
      <c r="U24" s="177" t="str">
        <f>IF(ISBLANK(T24),"",VLOOKUP(T24,BF_PERCHE,2))</f>
        <v/>
      </c>
      <c r="V24" s="179"/>
      <c r="W24" s="177" t="str">
        <f>IF(ISBLANK(V24),"",VLOOKUP(V24,BF_POIDS,2))</f>
        <v/>
      </c>
      <c r="X24" s="179"/>
      <c r="Y24" s="177" t="str">
        <f>IF(ISBLANK(X24),"",VLOOKUP(X24,BF_DISQUE,2))</f>
        <v/>
      </c>
      <c r="Z24" s="179">
        <v>549</v>
      </c>
      <c r="AA24" s="177">
        <f>IF(ISBLANK(Z24),"",VLOOKUP(Z24,BF_JAVELOT,2))</f>
        <v>2</v>
      </c>
      <c r="AB24" s="179"/>
      <c r="AC24" s="177" t="str">
        <f>IF(ISBLANK(AB24),"",VLOOKUP(AB24,BF_MARTEAU,2))</f>
        <v/>
      </c>
      <c r="AD24" s="177">
        <f>SUM(E24,G24,I24,K24,O24,Q24,S24,U24,AC24,AA24,Y24,W24,M24)</f>
        <v>34</v>
      </c>
      <c r="AF24" s="215" t="s">
        <v>19</v>
      </c>
      <c r="AG24" s="209" t="str">
        <f>INDEX(A:A,MATCH(MAX($AB:$AB),$AB:$AB, 0))</f>
        <v>DJAPA YOUMENI</v>
      </c>
      <c r="AH24" s="209" t="str">
        <f t="shared" ref="AH24:AI24" si="1">INDEX(B:B,MATCH(MAX($AB:$AB),$AB:$AB, 0))</f>
        <v>Audrey</v>
      </c>
      <c r="AI24" s="209" t="str">
        <f t="shared" si="1"/>
        <v>TAC</v>
      </c>
      <c r="AJ24" s="210">
        <f>MAX($AB:$AB)</f>
        <v>2475</v>
      </c>
    </row>
    <row r="25" spans="1:36">
      <c r="A25" s="177" t="s">
        <v>401</v>
      </c>
      <c r="B25" s="177" t="s">
        <v>402</v>
      </c>
      <c r="C25" s="177" t="s">
        <v>400</v>
      </c>
      <c r="D25" s="178">
        <v>108</v>
      </c>
      <c r="E25" s="177">
        <f>IF(ISBLANK(D25),"",VLOOKUP(D25,BF_60_m,2))</f>
        <v>13</v>
      </c>
      <c r="F25" s="178"/>
      <c r="G25" s="177" t="str">
        <f>IF(ISBLANK(F25),"",VLOOKUP(F25,BF_120_m,2))</f>
        <v/>
      </c>
      <c r="H25" s="178"/>
      <c r="I25" s="177" t="str">
        <f>IF(ISBLANK(H25),"",VLOOKUP(H25,BF_50_m_H.,2))</f>
        <v/>
      </c>
      <c r="J25" s="175"/>
      <c r="K25" s="177" t="str">
        <f>IF(ISBLANK(J25),"",VLOOKUP(J25,BF_1000_m,2))</f>
        <v/>
      </c>
      <c r="L25" s="175">
        <v>16000</v>
      </c>
      <c r="M25" s="177">
        <f>IF(ISBLANK(L25),"",VLOOKUP(L25,BF_2_km_marche,2))</f>
        <v>10</v>
      </c>
      <c r="N25" s="179">
        <v>254</v>
      </c>
      <c r="O25" s="177">
        <f>IF(ISBLANK(N25),"",VLOOKUP(N25,BF_LONGUEUR,2))</f>
        <v>5</v>
      </c>
      <c r="P25" s="179"/>
      <c r="Q25" s="177" t="str">
        <f>IF(ISBLANK(P25),"",VLOOKUP(P25,BF_HAUTEUR,2))</f>
        <v/>
      </c>
      <c r="R25" s="179"/>
      <c r="S25" s="177" t="str">
        <f>IF(ISBLANK(R25),"",VLOOKUP(R25,BF_T.S.,2))</f>
        <v/>
      </c>
      <c r="T25" s="179"/>
      <c r="U25" s="177" t="str">
        <f>IF(ISBLANK(T25),"",VLOOKUP(T25,BF_PERCHE,2))</f>
        <v/>
      </c>
      <c r="V25" s="179"/>
      <c r="W25" s="177" t="str">
        <f>IF(ISBLANK(V25),"",VLOOKUP(V25,BF_POIDS,2))</f>
        <v/>
      </c>
      <c r="X25" s="179">
        <v>552</v>
      </c>
      <c r="Y25" s="177">
        <f>IF(ISBLANK(X25),"",VLOOKUP(X25,BF_DISQUE,2))</f>
        <v>5</v>
      </c>
      <c r="Z25" s="179"/>
      <c r="AA25" s="177" t="str">
        <f>IF(ISBLANK(Z25),"",VLOOKUP(Z25,BF_JAVELOT,2))</f>
        <v/>
      </c>
      <c r="AB25" s="179"/>
      <c r="AC25" s="177" t="str">
        <f>IF(ISBLANK(AB25),"",VLOOKUP(AB25,BF_MARTEAU,2))</f>
        <v/>
      </c>
      <c r="AD25" s="177">
        <f>SUM(E25,G25,I25,K25,O25,Q25,S25,U25,AC25,AA25,Y25,W25,M25)</f>
        <v>33</v>
      </c>
    </row>
    <row r="26" spans="1:36">
      <c r="A26" s="177" t="s">
        <v>239</v>
      </c>
      <c r="B26" s="177" t="s">
        <v>240</v>
      </c>
      <c r="C26" s="177" t="s">
        <v>176</v>
      </c>
      <c r="D26" s="178">
        <v>107</v>
      </c>
      <c r="E26" s="177">
        <f>IF(ISBLANK(D26),"",VLOOKUP(D26,BF_60_m,2))</f>
        <v>13</v>
      </c>
      <c r="F26" s="178"/>
      <c r="G26" s="177" t="str">
        <f>IF(ISBLANK(F26),"",VLOOKUP(F26,BF_120_m,2))</f>
        <v/>
      </c>
      <c r="H26" s="178"/>
      <c r="I26" s="177" t="str">
        <f>IF(ISBLANK(H26),"",VLOOKUP(H26,BF_50_m_H.,2))</f>
        <v/>
      </c>
      <c r="J26" s="175"/>
      <c r="K26" s="177" t="str">
        <f>IF(ISBLANK(J26),"",VLOOKUP(J26,BF_1000_m,2))</f>
        <v/>
      </c>
      <c r="L26" s="175">
        <v>16240</v>
      </c>
      <c r="M26" s="177">
        <f>IF(ISBLANK(L26),"",VLOOKUP(L26,BF_2_km_marche,2))</f>
        <v>8</v>
      </c>
      <c r="N26" s="179">
        <v>258</v>
      </c>
      <c r="O26" s="177">
        <f>IF(ISBLANK(N26),"",VLOOKUP(N26,BF_LONGUEUR,2))</f>
        <v>5</v>
      </c>
      <c r="P26" s="179"/>
      <c r="Q26" s="177" t="str">
        <f>IF(ISBLANK(P26),"",VLOOKUP(P26,BF_HAUTEUR,2))</f>
        <v/>
      </c>
      <c r="R26" s="179"/>
      <c r="S26" s="177" t="str">
        <f>IF(ISBLANK(R26),"",VLOOKUP(R26,BF_T.S.,2))</f>
        <v/>
      </c>
      <c r="T26" s="179"/>
      <c r="U26" s="177" t="str">
        <f>IF(ISBLANK(T26),"",VLOOKUP(T26,BF_PERCHE,2))</f>
        <v/>
      </c>
      <c r="V26" s="179">
        <v>473</v>
      </c>
      <c r="W26" s="177">
        <f>IF(ISBLANK(V26),"",VLOOKUP(V26,BF_POIDS,2))</f>
        <v>3</v>
      </c>
      <c r="X26" s="179"/>
      <c r="Y26" s="177" t="str">
        <f>IF(ISBLANK(X26),"",VLOOKUP(X26,BF_DISQUE,2))</f>
        <v/>
      </c>
      <c r="Z26" s="179"/>
      <c r="AA26" s="177" t="str">
        <f>IF(ISBLANK(Z26),"",VLOOKUP(Z26,BF_JAVELOT,2))</f>
        <v/>
      </c>
      <c r="AB26" s="179"/>
      <c r="AC26" s="177" t="str">
        <f>IF(ISBLANK(AB26),"",VLOOKUP(AB26,BF_MARTEAU,2))</f>
        <v/>
      </c>
      <c r="AD26" s="177">
        <f>SUM(E26,G26,I26,K26,O26,Q26,S26,U26,AC26,AA26,Y26,W26,M26)</f>
        <v>29</v>
      </c>
    </row>
    <row r="27" spans="1:36">
      <c r="A27" s="177" t="s">
        <v>167</v>
      </c>
      <c r="B27" s="177" t="s">
        <v>168</v>
      </c>
      <c r="C27" s="177" t="s">
        <v>173</v>
      </c>
      <c r="D27" s="178">
        <v>95</v>
      </c>
      <c r="E27" s="177">
        <f>IF(ISBLANK(D27),"",VLOOKUP(D27,BF_60_m,2))</f>
        <v>17</v>
      </c>
      <c r="F27" s="178"/>
      <c r="G27" s="177" t="str">
        <f>IF(ISBLANK(F27),"",VLOOKUP(F27,BF_120_m,2))</f>
        <v/>
      </c>
      <c r="H27" s="178"/>
      <c r="I27" s="177" t="str">
        <f>IF(ISBLANK(H27),"",VLOOKUP(H27,BF_50_m_H.,2))</f>
        <v/>
      </c>
      <c r="J27" s="175"/>
      <c r="K27" s="177" t="str">
        <f>IF(ISBLANK(J27),"",VLOOKUP(J27,BF_1000_m,2))</f>
        <v/>
      </c>
      <c r="L27" s="175"/>
      <c r="M27" s="177" t="str">
        <f>IF(ISBLANK(L27),"",VLOOKUP(L27,BF_2_km_marche,2))</f>
        <v/>
      </c>
      <c r="N27" s="179">
        <v>290</v>
      </c>
      <c r="O27" s="177">
        <f>IF(ISBLANK(N27),"",VLOOKUP(N27,BF_LONGUEUR,2))</f>
        <v>9</v>
      </c>
      <c r="P27" s="179"/>
      <c r="Q27" s="177" t="str">
        <f>IF(ISBLANK(P27),"",VLOOKUP(P27,BF_HAUTEUR,2))</f>
        <v/>
      </c>
      <c r="R27" s="179"/>
      <c r="S27" s="177" t="str">
        <f>IF(ISBLANK(R27),"",VLOOKUP(R27,BF_T.S.,2))</f>
        <v/>
      </c>
      <c r="T27" s="179"/>
      <c r="U27" s="177" t="str">
        <f>IF(ISBLANK(T27),"",VLOOKUP(T27,BF_PERCHE,2))</f>
        <v/>
      </c>
      <c r="V27" s="179"/>
      <c r="W27" s="177" t="str">
        <f>IF(ISBLANK(V27),"",VLOOKUP(V27,BF_POIDS,2))</f>
        <v/>
      </c>
      <c r="X27" s="179"/>
      <c r="Y27" s="177" t="str">
        <f>IF(ISBLANK(X27),"",VLOOKUP(X27,BF_DISQUE,2))</f>
        <v/>
      </c>
      <c r="Z27" s="179"/>
      <c r="AA27" s="177" t="str">
        <f>IF(ISBLANK(Z27),"",VLOOKUP(Z27,BF_JAVELOT,2))</f>
        <v/>
      </c>
      <c r="AB27" s="179"/>
      <c r="AC27" s="177" t="str">
        <f>IF(ISBLANK(AB27),"",VLOOKUP(AB27,BF_MARTEAU,2))</f>
        <v/>
      </c>
      <c r="AD27" s="177">
        <f>SUM(E27,G27,I27,K27,O27,Q27,S27,U27,AC27,AA27,Y27,W27,M27)</f>
        <v>26</v>
      </c>
    </row>
    <row r="28" spans="1:36">
      <c r="A28" s="177" t="s">
        <v>274</v>
      </c>
      <c r="B28" s="177" t="s">
        <v>275</v>
      </c>
      <c r="C28" s="177" t="s">
        <v>273</v>
      </c>
      <c r="D28" s="178"/>
      <c r="E28" s="177" t="str">
        <f>IF(ISBLANK(D28),"",VLOOKUP(D28,BF_60_m,2))</f>
        <v/>
      </c>
      <c r="F28" s="178">
        <v>198</v>
      </c>
      <c r="G28" s="177">
        <f>IF(ISBLANK(F28),"",VLOOKUP(F28,BF_120_m,2))</f>
        <v>14</v>
      </c>
      <c r="H28" s="178"/>
      <c r="I28" s="177" t="str">
        <f>IF(ISBLANK(H28),"",VLOOKUP(H28,BF_50_m_H.,2))</f>
        <v/>
      </c>
      <c r="J28" s="175"/>
      <c r="K28" s="177" t="str">
        <f>IF(ISBLANK(J28),"",VLOOKUP(J28,BF_1000_m,2))</f>
        <v/>
      </c>
      <c r="L28" s="175"/>
      <c r="M28" s="177" t="str">
        <f>IF(ISBLANK(L28),"",VLOOKUP(L28,BF_2_km_marche,2))</f>
        <v/>
      </c>
      <c r="N28" s="179"/>
      <c r="O28" s="177" t="str">
        <f>IF(ISBLANK(N28),"",VLOOKUP(N28,BF_LONGUEUR,2))</f>
        <v/>
      </c>
      <c r="P28" s="179"/>
      <c r="Q28" s="177" t="str">
        <f>IF(ISBLANK(P28),"",VLOOKUP(P28,BF_HAUTEUR,2))</f>
        <v/>
      </c>
      <c r="R28" s="179"/>
      <c r="S28" s="177" t="str">
        <f>IF(ISBLANK(R28),"",VLOOKUP(R28,BF_T.S.,2))</f>
        <v/>
      </c>
      <c r="T28" s="179"/>
      <c r="U28" s="177" t="str">
        <f>IF(ISBLANK(T28),"",VLOOKUP(T28,BF_PERCHE,2))</f>
        <v/>
      </c>
      <c r="V28" s="179"/>
      <c r="W28" s="177" t="str">
        <f>IF(ISBLANK(V28),"",VLOOKUP(V28,BF_POIDS,2))</f>
        <v/>
      </c>
      <c r="X28" s="179"/>
      <c r="Y28" s="177" t="str">
        <f>IF(ISBLANK(X28),"",VLOOKUP(X28,BF_DISQUE,2))</f>
        <v/>
      </c>
      <c r="Z28" s="179"/>
      <c r="AA28" s="177" t="str">
        <f>IF(ISBLANK(Z28),"",VLOOKUP(Z28,BF_JAVELOT,2))</f>
        <v/>
      </c>
      <c r="AB28" s="179">
        <v>993</v>
      </c>
      <c r="AC28" s="177">
        <f>IF(ISBLANK(AB28),"",VLOOKUP(AB28,BF_MARTEAU,2))</f>
        <v>8</v>
      </c>
      <c r="AD28" s="177">
        <f>SUM(E28,G28,I28,K28,O28,Q28,S28,U28,AC28,AA28,Y28,W28,M28)</f>
        <v>22</v>
      </c>
    </row>
  </sheetData>
  <autoFilter ref="A3:AD3" xr:uid="{60263E33-71F4-41A6-9770-3E9176275F15}">
    <sortState xmlns:xlrd2="http://schemas.microsoft.com/office/spreadsheetml/2017/richdata2" ref="A4:AD28">
      <sortCondition descending="1" ref="AD3"/>
    </sortState>
  </autoFilter>
  <mergeCells count="18">
    <mergeCell ref="J2:K2"/>
    <mergeCell ref="L2:M2"/>
    <mergeCell ref="Z2:AA2"/>
    <mergeCell ref="AB2:AC2"/>
    <mergeCell ref="A1:AD1"/>
    <mergeCell ref="A2:C2"/>
    <mergeCell ref="D2:E2"/>
    <mergeCell ref="F2:G2"/>
    <mergeCell ref="H2:I2"/>
    <mergeCell ref="AF5:AJ5"/>
    <mergeCell ref="AF10:AJ10"/>
    <mergeCell ref="AF4:AJ4"/>
    <mergeCell ref="N2:O2"/>
    <mergeCell ref="P2:Q2"/>
    <mergeCell ref="R2:S2"/>
    <mergeCell ref="T2:U2"/>
    <mergeCell ref="V2:W2"/>
    <mergeCell ref="X2:Y2"/>
  </mergeCells>
  <conditionalFormatting sqref="AD1:AD1048576">
    <cfRule type="top10" dxfId="30" priority="20" rank="3"/>
  </conditionalFormatting>
  <conditionalFormatting sqref="AB1:AB1048576">
    <cfRule type="top10" dxfId="29" priority="19" rank="1"/>
  </conditionalFormatting>
  <conditionalFormatting sqref="F1:F1048576">
    <cfRule type="top10" dxfId="28" priority="3" rank="1"/>
    <cfRule type="top10" dxfId="27" priority="17" bottom="1" rank="1"/>
  </conditionalFormatting>
  <conditionalFormatting sqref="D1:D1048576">
    <cfRule type="top10" dxfId="26" priority="15" bottom="1" rank="1"/>
  </conditionalFormatting>
  <conditionalFormatting sqref="H1:H1048576">
    <cfRule type="top10" dxfId="25" priority="14" bottom="1" rank="1"/>
  </conditionalFormatting>
  <conditionalFormatting sqref="J1:J1048576">
    <cfRule type="top10" dxfId="24" priority="13" bottom="1" rank="1"/>
  </conditionalFormatting>
  <conditionalFormatting sqref="X1:X1048576">
    <cfRule type="top10" dxfId="23" priority="12" rank="1"/>
  </conditionalFormatting>
  <conditionalFormatting sqref="V1:V1048576">
    <cfRule type="top10" dxfId="22" priority="11" rank="1"/>
  </conditionalFormatting>
  <conditionalFormatting sqref="T1:T1048576">
    <cfRule type="top10" dxfId="21" priority="10" rank="1"/>
  </conditionalFormatting>
  <conditionalFormatting sqref="R1:R1048576">
    <cfRule type="top10" dxfId="20" priority="9" rank="1"/>
  </conditionalFormatting>
  <conditionalFormatting sqref="P1:P1048576">
    <cfRule type="top10" dxfId="19" priority="7" rank="1"/>
  </conditionalFormatting>
  <conditionalFormatting sqref="N1:N1048576">
    <cfRule type="top10" dxfId="18" priority="2" rank="1"/>
    <cfRule type="top10" dxfId="17" priority="6" rank="1"/>
  </conditionalFormatting>
  <conditionalFormatting sqref="L1:L1048576">
    <cfRule type="top10" dxfId="16" priority="4" rank="1"/>
  </conditionalFormatting>
  <conditionalFormatting sqref="Z1:Z1048576">
    <cfRule type="top10" dxfId="15" priority="1" rank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174</vt:i4>
      </vt:variant>
    </vt:vector>
  </HeadingPairs>
  <TitlesOfParts>
    <vt:vector size="194" baseType="lpstr">
      <vt:lpstr>quadrathlon_18_05</vt:lpstr>
      <vt:lpstr>Jury</vt:lpstr>
      <vt:lpstr>Relais</vt:lpstr>
      <vt:lpstr>Records IDF</vt:lpstr>
      <vt:lpstr>MoM</vt:lpstr>
      <vt:lpstr>MoF</vt:lpstr>
      <vt:lpstr>PoM</vt:lpstr>
      <vt:lpstr>PoF</vt:lpstr>
      <vt:lpstr>BeF</vt:lpstr>
      <vt:lpstr>BeM</vt:lpstr>
      <vt:lpstr>Podiums F</vt:lpstr>
      <vt:lpstr>Podiums M</vt:lpstr>
      <vt:lpstr>Table Mo</vt:lpstr>
      <vt:lpstr>Table Po</vt:lpstr>
      <vt:lpstr>Table BeF</vt:lpstr>
      <vt:lpstr>Table BeM</vt:lpstr>
      <vt:lpstr>Table MiF</vt:lpstr>
      <vt:lpstr>Table MiM</vt:lpstr>
      <vt:lpstr>Table Femmes</vt:lpstr>
      <vt:lpstr>Table Hommes</vt:lpstr>
      <vt:lpstr>BF_1_km_marche</vt:lpstr>
      <vt:lpstr>BF_1000_m</vt:lpstr>
      <vt:lpstr>BF_120_m</vt:lpstr>
      <vt:lpstr>BF_2_km_marche</vt:lpstr>
      <vt:lpstr>BF_2000_m</vt:lpstr>
      <vt:lpstr>BF_300_m</vt:lpstr>
      <vt:lpstr>BF_50_m</vt:lpstr>
      <vt:lpstr>BF_50_m_H.</vt:lpstr>
      <vt:lpstr>BF_500_m</vt:lpstr>
      <vt:lpstr>BF_60_m</vt:lpstr>
      <vt:lpstr>BF_DISQUE</vt:lpstr>
      <vt:lpstr>BF_HAUTEUR</vt:lpstr>
      <vt:lpstr>BF_JAVELOT</vt:lpstr>
      <vt:lpstr>BF_LONGUEUR</vt:lpstr>
      <vt:lpstr>BF_MARTEAU</vt:lpstr>
      <vt:lpstr>BF_PERCHE</vt:lpstr>
      <vt:lpstr>BF_POIDS</vt:lpstr>
      <vt:lpstr>BF_T.S.</vt:lpstr>
      <vt:lpstr>BM_1_km_marche</vt:lpstr>
      <vt:lpstr>BM_1000_m</vt:lpstr>
      <vt:lpstr>BM_120_m</vt:lpstr>
      <vt:lpstr>BM_2_km_marche</vt:lpstr>
      <vt:lpstr>BM_2000_m</vt:lpstr>
      <vt:lpstr>BM_300_m</vt:lpstr>
      <vt:lpstr>BM_50_m</vt:lpstr>
      <vt:lpstr>BM_50_m_H.</vt:lpstr>
      <vt:lpstr>BM_500_m</vt:lpstr>
      <vt:lpstr>BM_60_m</vt:lpstr>
      <vt:lpstr>BM_80_m_H.</vt:lpstr>
      <vt:lpstr>BM_DISQUE</vt:lpstr>
      <vt:lpstr>BM_HAUTEUR</vt:lpstr>
      <vt:lpstr>BM_JAVELOT</vt:lpstr>
      <vt:lpstr>BM_LONGUEUR</vt:lpstr>
      <vt:lpstr>BM_MARTEAU</vt:lpstr>
      <vt:lpstr>BM_PERCHE</vt:lpstr>
      <vt:lpstr>BM_POIDS</vt:lpstr>
      <vt:lpstr>BM_T.S.</vt:lpstr>
      <vt:lpstr>F_100_m</vt:lpstr>
      <vt:lpstr>F_100_m_H.</vt:lpstr>
      <vt:lpstr>F_1000_m</vt:lpstr>
      <vt:lpstr>F_1500_m</vt:lpstr>
      <vt:lpstr>F_1500_steeple</vt:lpstr>
      <vt:lpstr>F_200_m</vt:lpstr>
      <vt:lpstr>F_2000_m</vt:lpstr>
      <vt:lpstr>F_3_km_marche</vt:lpstr>
      <vt:lpstr>F_300_m</vt:lpstr>
      <vt:lpstr>F_3000_m</vt:lpstr>
      <vt:lpstr>F_3000_steeple</vt:lpstr>
      <vt:lpstr>F_320_m_H</vt:lpstr>
      <vt:lpstr>F_400_m</vt:lpstr>
      <vt:lpstr>F_400_m_H</vt:lpstr>
      <vt:lpstr>F_5_km_marche</vt:lpstr>
      <vt:lpstr>F_50_m</vt:lpstr>
      <vt:lpstr>F_50_m_H.</vt:lpstr>
      <vt:lpstr>F_500_m</vt:lpstr>
      <vt:lpstr>F_5000_m</vt:lpstr>
      <vt:lpstr>F_60_m</vt:lpstr>
      <vt:lpstr>F_60_m_H.</vt:lpstr>
      <vt:lpstr>F_800_m</vt:lpstr>
      <vt:lpstr>F_DISQUE</vt:lpstr>
      <vt:lpstr>F_HAUTEUR</vt:lpstr>
      <vt:lpstr>F_JAVELOT</vt:lpstr>
      <vt:lpstr>F_LONGUEUR</vt:lpstr>
      <vt:lpstr>F_MARTEAU</vt:lpstr>
      <vt:lpstr>F_PERCHE</vt:lpstr>
      <vt:lpstr>F_POIDS</vt:lpstr>
      <vt:lpstr>F_T.S.</vt:lpstr>
      <vt:lpstr>H_100_m</vt:lpstr>
      <vt:lpstr>H_1000_m</vt:lpstr>
      <vt:lpstr>H_110_m_H.</vt:lpstr>
      <vt:lpstr>H_1500_m</vt:lpstr>
      <vt:lpstr>H_1500_steeple</vt:lpstr>
      <vt:lpstr>H_200_m</vt:lpstr>
      <vt:lpstr>H_2000_m</vt:lpstr>
      <vt:lpstr>H_3_km_marche</vt:lpstr>
      <vt:lpstr>H_300_m</vt:lpstr>
      <vt:lpstr>H_3000_m</vt:lpstr>
      <vt:lpstr>H_3000_steeple</vt:lpstr>
      <vt:lpstr>H_320_m_H</vt:lpstr>
      <vt:lpstr>H_400_m</vt:lpstr>
      <vt:lpstr>H_400_m_H</vt:lpstr>
      <vt:lpstr>H_5_km_marche</vt:lpstr>
      <vt:lpstr>H_50_m</vt:lpstr>
      <vt:lpstr>H_50_m_H.</vt:lpstr>
      <vt:lpstr>H_500_m</vt:lpstr>
      <vt:lpstr>H_5000_m</vt:lpstr>
      <vt:lpstr>H_60_m</vt:lpstr>
      <vt:lpstr>H_60_m_H.</vt:lpstr>
      <vt:lpstr>H_800_m</vt:lpstr>
      <vt:lpstr>H_DISQUE</vt:lpstr>
      <vt:lpstr>H_HAUTEUR</vt:lpstr>
      <vt:lpstr>H_JAVELOT</vt:lpstr>
      <vt:lpstr>H_LONGUEUR</vt:lpstr>
      <vt:lpstr>H_MARTEAU</vt:lpstr>
      <vt:lpstr>H_PERCHE</vt:lpstr>
      <vt:lpstr>H_POIDS</vt:lpstr>
      <vt:lpstr>H_T.S.</vt:lpstr>
      <vt:lpstr>MF_1_km_marche</vt:lpstr>
      <vt:lpstr>MF_1000_m</vt:lpstr>
      <vt:lpstr>MF_150_m</vt:lpstr>
      <vt:lpstr>MF_2_km_marche</vt:lpstr>
      <vt:lpstr>MF_2000_m</vt:lpstr>
      <vt:lpstr>MF_3_km_marche</vt:lpstr>
      <vt:lpstr>MF_300_m</vt:lpstr>
      <vt:lpstr>MF_3000_m</vt:lpstr>
      <vt:lpstr>MF_50_m</vt:lpstr>
      <vt:lpstr>MF_50_m_H.</vt:lpstr>
      <vt:lpstr>MF_500_m</vt:lpstr>
      <vt:lpstr>MF_60_m</vt:lpstr>
      <vt:lpstr>MF_60_m_H.</vt:lpstr>
      <vt:lpstr>MF_80_m</vt:lpstr>
      <vt:lpstr>MF_80_m_H.</vt:lpstr>
      <vt:lpstr>MF_DISQUE</vt:lpstr>
      <vt:lpstr>MF_HAUTEUR</vt:lpstr>
      <vt:lpstr>MF_JAVELOT</vt:lpstr>
      <vt:lpstr>MF_LONGUEUR</vt:lpstr>
      <vt:lpstr>MF_MARTEAU</vt:lpstr>
      <vt:lpstr>MF_PERCHE</vt:lpstr>
      <vt:lpstr>MF_POIDS</vt:lpstr>
      <vt:lpstr>MF_T.S.</vt:lpstr>
      <vt:lpstr>MM_1_km_marche</vt:lpstr>
      <vt:lpstr>MM_100_m_H.</vt:lpstr>
      <vt:lpstr>MM_1000_m</vt:lpstr>
      <vt:lpstr>MM_150_m</vt:lpstr>
      <vt:lpstr>MM_2_km_marche</vt:lpstr>
      <vt:lpstr>MM_2000_m</vt:lpstr>
      <vt:lpstr>MM_3_km_marche</vt:lpstr>
      <vt:lpstr>MM_300_m</vt:lpstr>
      <vt:lpstr>MM_3000_m</vt:lpstr>
      <vt:lpstr>MM_50_m</vt:lpstr>
      <vt:lpstr>MM_50_m_H.</vt:lpstr>
      <vt:lpstr>MM_500_m</vt:lpstr>
      <vt:lpstr>MM_60_m</vt:lpstr>
      <vt:lpstr>MM_60_m_H.</vt:lpstr>
      <vt:lpstr>MM_80_m</vt:lpstr>
      <vt:lpstr>MM_DISQUE</vt:lpstr>
      <vt:lpstr>MM_HAUTEUR</vt:lpstr>
      <vt:lpstr>MM_JAVELOT</vt:lpstr>
      <vt:lpstr>MM_LONGUEUR</vt:lpstr>
      <vt:lpstr>MM_MARTEAU</vt:lpstr>
      <vt:lpstr>MM_PERCHE</vt:lpstr>
      <vt:lpstr>MM_POIDS</vt:lpstr>
      <vt:lpstr>MM_T.S.</vt:lpstr>
      <vt:lpstr>Moustique_300_m</vt:lpstr>
      <vt:lpstr>Moustique_50_haies</vt:lpstr>
      <vt:lpstr>Moustique_50_m</vt:lpstr>
      <vt:lpstr>Moustique_500_m</vt:lpstr>
      <vt:lpstr>Moustique_500_marche</vt:lpstr>
      <vt:lpstr>Moustique_600_m</vt:lpstr>
      <vt:lpstr>Moustique_600_marche</vt:lpstr>
      <vt:lpstr>Moustique_Anneau</vt:lpstr>
      <vt:lpstr>Moustique_Balles</vt:lpstr>
      <vt:lpstr>Moustique_Hauteur</vt:lpstr>
      <vt:lpstr>Moustique_Longueur</vt:lpstr>
      <vt:lpstr>Moustique_Marteau</vt:lpstr>
      <vt:lpstr>Moustique_Perche</vt:lpstr>
      <vt:lpstr>Moustique_Poids</vt:lpstr>
      <vt:lpstr>Moustique_Triple_saut</vt:lpstr>
      <vt:lpstr>Po_1_km_marche</vt:lpstr>
      <vt:lpstr>Po_1000_m</vt:lpstr>
      <vt:lpstr>Po_120_m</vt:lpstr>
      <vt:lpstr>Po_300_m</vt:lpstr>
      <vt:lpstr>Po_50_m</vt:lpstr>
      <vt:lpstr>Po_50_m_H.</vt:lpstr>
      <vt:lpstr>Po_500_m</vt:lpstr>
      <vt:lpstr>Po_60_m</vt:lpstr>
      <vt:lpstr>Po_Ballonde</vt:lpstr>
      <vt:lpstr>Po_Disque</vt:lpstr>
      <vt:lpstr>Po_Hauteur</vt:lpstr>
      <vt:lpstr>Po_Javelot</vt:lpstr>
      <vt:lpstr>Po_Longueur</vt:lpstr>
      <vt:lpstr>Po_Perche</vt:lpstr>
      <vt:lpstr>Po_Poids</vt:lpstr>
      <vt:lpstr>Po_Triple_saut</vt:lpstr>
    </vt:vector>
  </TitlesOfParts>
  <Manager/>
  <Company>Personnel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Jacqueline DEOM</dc:creator>
  <cp:keywords/>
  <dc:description/>
  <cp:lastModifiedBy>Kelly PHAETON</cp:lastModifiedBy>
  <cp:revision/>
  <dcterms:created xsi:type="dcterms:W3CDTF">2004-08-13T22:18:04Z</dcterms:created>
  <dcterms:modified xsi:type="dcterms:W3CDTF">2024-05-27T13:05:31Z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b5fe95-8f20-4bf1-a4bc-7cba4c4dcd39_Enabled">
    <vt:lpwstr>true</vt:lpwstr>
  </property>
  <property fmtid="{D5CDD505-2E9C-101B-9397-08002B2CF9AE}" pid="3" name="MSIP_Label_00b5fe95-8f20-4bf1-a4bc-7cba4c4dcd39_SetDate">
    <vt:lpwstr>2024-05-16T21:08:42Z</vt:lpwstr>
  </property>
  <property fmtid="{D5CDD505-2E9C-101B-9397-08002B2CF9AE}" pid="4" name="MSIP_Label_00b5fe95-8f20-4bf1-a4bc-7cba4c4dcd39_Method">
    <vt:lpwstr>Standard</vt:lpwstr>
  </property>
  <property fmtid="{D5CDD505-2E9C-101B-9397-08002B2CF9AE}" pid="5" name="MSIP_Label_00b5fe95-8f20-4bf1-a4bc-7cba4c4dcd39_Name">
    <vt:lpwstr>Internal access</vt:lpwstr>
  </property>
  <property fmtid="{D5CDD505-2E9C-101B-9397-08002B2CF9AE}" pid="6" name="MSIP_Label_00b5fe95-8f20-4bf1-a4bc-7cba4c4dcd39_SiteId">
    <vt:lpwstr>34c5e68e-b374-47fe-91da-0e3d638792fb</vt:lpwstr>
  </property>
  <property fmtid="{D5CDD505-2E9C-101B-9397-08002B2CF9AE}" pid="7" name="MSIP_Label_00b5fe95-8f20-4bf1-a4bc-7cba4c4dcd39_ActionId">
    <vt:lpwstr>13a03d39-1025-4c77-a2a1-4bb93e5b94f1</vt:lpwstr>
  </property>
  <property fmtid="{D5CDD505-2E9C-101B-9397-08002B2CF9AE}" pid="8" name="MSIP_Label_00b5fe95-8f20-4bf1-a4bc-7cba4c4dcd39_ContentBits">
    <vt:lpwstr>0</vt:lpwstr>
  </property>
</Properties>
</file>